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/>
  <bookViews>
    <workbookView xWindow="0" yWindow="0" windowWidth="19008" windowHeight="9060" activeTab="1"/>
  </bookViews>
  <sheets>
    <sheet name="Rekapitulácia stavby" sheetId="1" r:id="rId1"/>
    <sheet name="SO-01 - Tribúna" sheetId="2" r:id="rId2"/>
  </sheets>
  <definedNames>
    <definedName name="_xlnm._FilterDatabase" localSheetId="1" hidden="1">'SO-01 - Tribúna'!$C$126:$K$170</definedName>
    <definedName name="_xlnm.Print_Area" localSheetId="0">'Rekapitulácia stavby'!$D$4:$AO$76,'Rekapitulácia stavby'!$C$82:$AQ$96</definedName>
    <definedName name="_xlnm.Print_Area" localSheetId="1">'SO-01 - Tribúna'!$C$4:$J$76,'SO-01 - Tribúna'!$C$114:$J$170</definedName>
    <definedName name="_xlnm.Print_Titles" localSheetId="0">'Rekapitulácia stavby'!$92:$92</definedName>
    <definedName name="_xlnm.Print_Titles" localSheetId="1">'SO-01 - Tribúna'!$126:$126</definedName>
  </definedNames>
  <calcPr calcId="191029"/>
</workbook>
</file>

<file path=xl/sharedStrings.xml><?xml version="1.0" encoding="utf-8"?>
<sst xmlns="http://schemas.openxmlformats.org/spreadsheetml/2006/main" count="775" uniqueCount="268">
  <si>
    <t>Export Komplet</t>
  </si>
  <si>
    <t/>
  </si>
  <si>
    <t>2.0</t>
  </si>
  <si>
    <t>False</t>
  </si>
  <si>
    <t>{8c1e0da1-3a6f-40b3-bfb6-b45e4300c873}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</si>
  <si>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</si>
  <si>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</si>
  <si>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</si>
  <si>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</si>
  <si>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</si>
  <si>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</si>
  <si>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</si>
  <si>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</si>
  <si>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20230221</t>
  </si>
  <si>
    <t>Meniť je možné iba bunky so žltým podfarbením!
1) na prvom liste Rekapitulácie stavby vyplňte v zostave
    a) Rekapitulácia stavby
       - údaje o Zhotoviteľovi
         (prenesú sa do ostatných zostáv aj v iných listoch)
    b) Rekapitulácia objektov stavby
       - potrebné Ostatné náklady
2) na vybraných listoch vyplňte v zostave
    a) Krycí list
       - údaje o Zhotoviteľovi, pokiaľ sa líšia od údajov o Zhotoviteľovi na Rekapitulácii stavby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</si>
  <si>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</si>
  <si>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Športová hala Hlohovec</t>
  </si>
  <si>
    <t>JKSO:</t>
  </si>
  <si>
    <t>KS:</t>
  </si>
  <si>
    <t>Miesto:</t>
  </si>
  <si>
    <t xml:space="preserve"> </t>
  </si>
  <si>
    <t>Dátum:</t>
  </si>
  <si>
    <t>19. 2. 2024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</si>
  <si>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</si>
  <si>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</si>
  <si>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</si>
  <si>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</si>
  <si>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</si>
  <si>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</si>
  <si>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</si>
  <si>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</si>
  <si>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</si>
  <si>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</si>
  <si>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</si>
  <si>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</si>
  <si>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</si>
  <si>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</si>
  <si>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</si>
  <si>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</si>
  <si>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</si>
  <si>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</si>
  <si>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</si>
  <si>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</si>
  <si>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</si>
  <si>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</si>
  <si>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</si>
  <si>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</si>
  <si>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</si>
  <si>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</si>
  <si>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</si>
  <si>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</si>
  <si>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</si>
  <si>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</si>
  <si>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</si>
  <si>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</si>
  <si>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</si>
  <si>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</si>
  <si>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</si>
  <si>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</si>
  <si>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</si>
  <si>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</si>
  <si>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</si>
  <si>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</si>
  <si>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</si>
  <si>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</si>
  <si>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</si>
  <si>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</si>
  <si>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</si>
  <si>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</si>
  <si>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</si>
  <si>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</si>
  <si>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</si>
  <si>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</si>
  <si>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</si>
  <si>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</si>
  <si>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</si>
  <si>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</si>
  <si>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</si>
  <si>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Tribúna</t>
  </si>
  <si>
    <t>STA</t>
  </si>
  <si>
    <t>1</t>
  </si>
  <si>
    <t>{28c6e27b-c1d6-4596-a5a4-91976db31b0e}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</si>
  <si>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</si>
  <si>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</si>
  <si>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</si>
  <si>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</si>
  <si>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</si>
  <si>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</si>
  <si>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</si>
  <si>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</si>
  <si>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</si>
  <si>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</si>
  <si>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</si>
  <si>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</si>
  <si>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762 - Konštrukcie tesárske</t>
  </si>
  <si>
    <t xml:space="preserve">    763 - Konštrukcie - drevostavby</t>
  </si>
  <si>
    <t xml:space="preserve">    767 - Konštrukcie doplnkové kovové</t>
  </si>
  <si>
    <t xml:space="preserve">    775 - Podlahy vlysové a parketové</t>
  </si>
  <si>
    <t xml:space="preserve">    776 - Podlahy povlakové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</si>
  <si>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</si>
  <si>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</si>
  <si>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</si>
  <si>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</si>
  <si>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</si>
  <si>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</si>
  <si>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</si>
  <si>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</si>
  <si>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</si>
  <si>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</si>
  <si>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</si>
  <si>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</si>
  <si>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</si>
  <si>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</si>
  <si>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</si>
  <si>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</si>
  <si>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5</t>
  </si>
  <si>
    <t>Komunikácie</t>
  </si>
  <si>
    <t>K</t>
  </si>
  <si>
    <t>589000111.R</t>
  </si>
  <si>
    <t>Odstránenie športovej plochy</t>
  </si>
  <si>
    <t>m2</t>
  </si>
  <si>
    <t>4</t>
  </si>
  <si>
    <t>2</t>
  </si>
  <si>
    <t>1202600605</t>
  </si>
  <si>
    <t>589160021.R</t>
  </si>
  <si>
    <t>Športový povrch z vinylovej viacúčelovej športovej krytiny, hr. 7,5mm, celoplošne lepenej za pomoci akrylátového lepidla</t>
  </si>
  <si>
    <t>41801463</t>
  </si>
  <si>
    <t>9</t>
  </si>
  <si>
    <t>Ostatné konštrukcie a práce-búranie</t>
  </si>
  <si>
    <t>3</t>
  </si>
  <si>
    <t>979083114.S</t>
  </si>
  <si>
    <t>Vodorovné premiestnenie sutiny na skládku s naložením a zložením nad 2000 do 3000 m</t>
  </si>
  <si>
    <t>t</t>
  </si>
  <si>
    <t>-504246817</t>
  </si>
  <si>
    <t>979083191.S</t>
  </si>
  <si>
    <t>Príplatok za každých ďalších i začatých 1000 m po spevnenej ceste pre vodorovné premiestnenie sutiny</t>
  </si>
  <si>
    <t>1806784645</t>
  </si>
  <si>
    <t>979089112.S</t>
  </si>
  <si>
    <t>Poplatok za skládku - drevo, sklo, plasty (17 02 ), ostatné</t>
  </si>
  <si>
    <t>1399813017</t>
  </si>
  <si>
    <t>6</t>
  </si>
  <si>
    <t>979089312.S</t>
  </si>
  <si>
    <t>Poplatok za skládku - kovy (meď, bronz, mosadz atď.) (17 04 ), ostatné</t>
  </si>
  <si>
    <t>-864086680</t>
  </si>
  <si>
    <t>7</t>
  </si>
  <si>
    <t>979093111.S</t>
  </si>
  <si>
    <t>Uloženie sutiny na skládku s hrubým urovnaním bez zhutnenia</t>
  </si>
  <si>
    <t>-1427050594</t>
  </si>
  <si>
    <t>99</t>
  </si>
  <si>
    <t>Presun hmôt HSV</t>
  </si>
  <si>
    <t>8</t>
  </si>
  <si>
    <t>998011001.S</t>
  </si>
  <si>
    <t>Presun hmôt pre budovy (801, 803, 812), zvislá konštr. z tehál, tvárnic, z kovu výšky do 6 m</t>
  </si>
  <si>
    <t>597970059</t>
  </si>
  <si>
    <t>PSV</t>
  </si>
  <si>
    <t>Práce a dodávky PSV</t>
  </si>
  <si>
    <t>762</t>
  </si>
  <si>
    <t>Konštrukcie tesárske</t>
  </si>
  <si>
    <t>762130011.R</t>
  </si>
  <si>
    <t>Montáž sedenia z drevených dosák hr. 30 mm, kotvením</t>
  </si>
  <si>
    <t>16</t>
  </si>
  <si>
    <t>-2144110161</t>
  </si>
  <si>
    <t>10</t>
  </si>
  <si>
    <t>M</t>
  </si>
  <si>
    <t>605110000100.S</t>
  </si>
  <si>
    <t>Dosky a fošne z mäkkého reziva neopracované neomietané akosť I</t>
  </si>
  <si>
    <t>m3</t>
  </si>
  <si>
    <t>32</t>
  </si>
  <si>
    <t>444569645</t>
  </si>
  <si>
    <t>11</t>
  </si>
  <si>
    <t>762431120.S</t>
  </si>
  <si>
    <t>Montáž z fóliovaných dosiek</t>
  </si>
  <si>
    <t>-970163604</t>
  </si>
  <si>
    <t>12</t>
  </si>
  <si>
    <t>607210000070.S</t>
  </si>
  <si>
    <t>Obkladové fóliované dosky hr. 10-18 mm</t>
  </si>
  <si>
    <t>694245424</t>
  </si>
  <si>
    <t>13</t>
  </si>
  <si>
    <t>7625210011.R</t>
  </si>
  <si>
    <t>Demontáž tesárskych prvkov tribúny</t>
  </si>
  <si>
    <t>2021430743</t>
  </si>
  <si>
    <t>14</t>
  </si>
  <si>
    <t>762526811.S</t>
  </si>
  <si>
    <t>Demontáž podláh z dosiek drevotrieskových do 20 mm -0,03500 t</t>
  </si>
  <si>
    <t>-804255782</t>
  </si>
  <si>
    <t>15</t>
  </si>
  <si>
    <t>7628100111.R</t>
  </si>
  <si>
    <t>Záklop podláh z dosiek OSB skrutkovaných na podkladný rošt na pero a drážku hr. dosky 18 mm</t>
  </si>
  <si>
    <t>1217620291</t>
  </si>
  <si>
    <t>763</t>
  </si>
  <si>
    <t>Konštrukcie - drevostavby</t>
  </si>
  <si>
    <t>763714220.S</t>
  </si>
  <si>
    <t>Montáž podlahového roštu zo sušeného dreva prierez 60x120 mm</t>
  </si>
  <si>
    <t>-371541223</t>
  </si>
  <si>
    <t>17</t>
  </si>
  <si>
    <t>605480000100.S</t>
  </si>
  <si>
    <t>Rezivo stavebné zo smreku prierez 28x55 mm - inštalačný rošt, triedy 3A STN 480055, sušené 14±2%, štvorstranne hobľované, bez defektov, hniloby, hrčí</t>
  </si>
  <si>
    <t>744832862</t>
  </si>
  <si>
    <t>767</t>
  </si>
  <si>
    <t>Konštrukcie doplnkové kovové</t>
  </si>
  <si>
    <t>18</t>
  </si>
  <si>
    <t>767590840.S</t>
  </si>
  <si>
    <t>Demontáž podlahových konštrukcií zdvojených podláh nosného roštu,  -0,01000t</t>
  </si>
  <si>
    <t>109029746</t>
  </si>
  <si>
    <t>19</t>
  </si>
  <si>
    <t>767900011.R</t>
  </si>
  <si>
    <t>Výroba, dodanie a montáž tribúny vrátane základného a vrchného náteru</t>
  </si>
  <si>
    <t>kg</t>
  </si>
  <si>
    <t>326554611</t>
  </si>
  <si>
    <t>210251560.S</t>
  </si>
  <si>
    <t>Demontáž oceľovej konštrukcie tribúny</t>
  </si>
  <si>
    <t>64</t>
  </si>
  <si>
    <t>1363358017</t>
  </si>
  <si>
    <t>21</t>
  </si>
  <si>
    <t>998767101.S</t>
  </si>
  <si>
    <t>Presun hmôt pre kovové stavebné doplnkové konštrukcie v objektoch výšky do 6 m</t>
  </si>
  <si>
    <t>972162150</t>
  </si>
  <si>
    <t>775</t>
  </si>
  <si>
    <t>Podlahy vlysové a parketové</t>
  </si>
  <si>
    <t>22</t>
  </si>
  <si>
    <t>775413240.S</t>
  </si>
  <si>
    <t>Montáž prechodovej lišty samolepiacej</t>
  </si>
  <si>
    <t>m</t>
  </si>
  <si>
    <t>-446065393</t>
  </si>
  <si>
    <t>23</t>
  </si>
  <si>
    <t>611990001200.S</t>
  </si>
  <si>
    <t>Lišta prechodová samolepiaca, šírka 30 mm</t>
  </si>
  <si>
    <t>1824084278</t>
  </si>
  <si>
    <t>24</t>
  </si>
  <si>
    <t>775534261.S</t>
  </si>
  <si>
    <t>Montáž podláh z vlysov šírky do 60 mm, lepením s pretmelením, vzor remeň</t>
  </si>
  <si>
    <t>1308132076</t>
  </si>
  <si>
    <t>25</t>
  </si>
  <si>
    <t>611980000200.S</t>
  </si>
  <si>
    <t>Vlysy podlahové šxlxhr 80x600x21 mm, dub</t>
  </si>
  <si>
    <t>-957615461</t>
  </si>
  <si>
    <t>26</t>
  </si>
  <si>
    <t>998775101.S</t>
  </si>
  <si>
    <t>Presun hmôt pre podlahy vlysové a parketové v objektoch výšky do 6 m</t>
  </si>
  <si>
    <t>-1816666950</t>
  </si>
  <si>
    <t>776</t>
  </si>
  <si>
    <t>Podlahy povlakové</t>
  </si>
  <si>
    <t>27</t>
  </si>
  <si>
    <t>77651180011.R</t>
  </si>
  <si>
    <t>Odstránenie vinylových podláh z nášľapnej plochy lepených bez podložky,  -0,00100t</t>
  </si>
  <si>
    <t>-2047808524</t>
  </si>
  <si>
    <t>28</t>
  </si>
  <si>
    <t>776511820.R</t>
  </si>
  <si>
    <t>Odstránenie povlakových podláh z PVC,  -0,00100t</t>
  </si>
  <si>
    <t>1034602554</t>
  </si>
  <si>
    <t>29</t>
  </si>
  <si>
    <t>776591020.S</t>
  </si>
  <si>
    <t>Vyznačenie čiar na povlakových povrchoch</t>
  </si>
  <si>
    <t>-156975682</t>
  </si>
  <si>
    <t>30</t>
  </si>
  <si>
    <t>998776101.S</t>
  </si>
  <si>
    <t>Presun hmôt pre podlahy povlakové v objektoch výšky do 6 m</t>
  </si>
  <si>
    <t>490392886</t>
  </si>
  <si>
    <t>783</t>
  </si>
  <si>
    <t>Nátery</t>
  </si>
  <si>
    <t>31</t>
  </si>
  <si>
    <t>783726200.S</t>
  </si>
  <si>
    <t>Nátery tesárskych konštrukcií syntetické na vzduchu schnúce lazurovacím lakom 2x lakovaním</t>
  </si>
  <si>
    <t>1323650725</t>
  </si>
  <si>
    <t>783726201.R</t>
  </si>
  <si>
    <t>Nátery sedenia z drevených dosák syntetické na vzduchu schnúce lazurovacím lakom 2x lakovaním</t>
  </si>
  <si>
    <t>887312327</t>
  </si>
  <si>
    <t>SO-01 - Tribúna a povrch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</si>
</sst>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sz val="10"/>
      <color rgb="FFFFFFFF"/>
      <name val="Arial CE"/>
      <family val="2"/>
    </font>
    <font>
      <b/>
      <sz val="10"/>
      <color rgb="FFFFFFFF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é prepojenie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" customHeight="1">
      <c r="AR2" s="215" t="s">
        <v>5</v>
      </c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S2" s="14" t="s">
        <v>6</v>
      </c>
      <c r="BT2" s="14" t="s">
        <v>7</v>
      </c>
    </row>
    <row r="3" spans="2:72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2:71" s="1" customFormat="1" ht="24.9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2:71" s="1" customFormat="1" ht="12" customHeight="1">
      <c r="B5" s="17"/>
      <c r="D5" s="21" t="s">
        <v>12</v>
      </c>
      <c r="K5" s="177" t="s">
        <v>13</v>
      </c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R5" s="17"/>
      <c r="BE5" s="174" t="s">
        <v>14</v>
      </c>
      <c r="BS5" s="14" t="s">
        <v>6</v>
      </c>
    </row>
    <row r="6" spans="2:71" s="1" customFormat="1" ht="36.9" customHeight="1">
      <c r="B6" s="17"/>
      <c r="D6" s="23" t="s">
        <v>15</v>
      </c>
      <c r="K6" s="179" t="s">
        <v>16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R6" s="17"/>
      <c r="BE6" s="175"/>
      <c r="BS6" s="14" t="s">
        <v>6</v>
      </c>
    </row>
    <row r="7" spans="2:71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75"/>
      <c r="BS7" s="14" t="s">
        <v>6</v>
      </c>
    </row>
    <row r="8" spans="2:71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75"/>
      <c r="BS8" s="14" t="s">
        <v>6</v>
      </c>
    </row>
    <row r="9" spans="2:71" s="1" customFormat="1" ht="14.4" customHeight="1">
      <c r="B9" s="17"/>
      <c r="AR9" s="17"/>
      <c r="BE9" s="175"/>
      <c r="BS9" s="14" t="s">
        <v>6</v>
      </c>
    </row>
    <row r="10" spans="2:71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75"/>
      <c r="BS10" s="14" t="s">
        <v>6</v>
      </c>
    </row>
    <row r="11" spans="2:71" s="1" customFormat="1" ht="18.45" customHeight="1">
      <c r="B11" s="17"/>
      <c r="E11" s="22" t="s">
        <v>20</v>
      </c>
      <c r="AK11" s="24" t="s">
        <v>25</v>
      </c>
      <c r="AN11" s="22" t="s">
        <v>1</v>
      </c>
      <c r="AR11" s="17"/>
      <c r="BE11" s="175"/>
      <c r="BS11" s="14" t="s">
        <v>6</v>
      </c>
    </row>
    <row r="12" spans="2:71" s="1" customFormat="1" ht="6.9" customHeight="1">
      <c r="B12" s="17"/>
      <c r="AR12" s="17"/>
      <c r="BE12" s="175"/>
      <c r="BS12" s="14" t="s">
        <v>6</v>
      </c>
    </row>
    <row r="13" spans="2:71" s="1" customFormat="1" ht="12" customHeight="1">
      <c r="B13" s="17"/>
      <c r="D13" s="24" t="s">
        <v>26</v>
      </c>
      <c r="AK13" s="24" t="s">
        <v>24</v>
      </c>
      <c r="AN13" s="26" t="s">
        <v>27</v>
      </c>
      <c r="AR13" s="17"/>
      <c r="BE13" s="175"/>
      <c r="BS13" s="14" t="s">
        <v>6</v>
      </c>
    </row>
    <row r="14" spans="2:71" ht="13.2">
      <c r="B14" s="17"/>
      <c r="E14" s="180" t="s">
        <v>27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24" t="s">
        <v>25</v>
      </c>
      <c r="AN14" s="26" t="s">
        <v>27</v>
      </c>
      <c r="AR14" s="17"/>
      <c r="BE14" s="175"/>
      <c r="BS14" s="14" t="s">
        <v>6</v>
      </c>
    </row>
    <row r="15" spans="2:71" s="1" customFormat="1" ht="6.9" customHeight="1">
      <c r="B15" s="17"/>
      <c r="AR15" s="17"/>
      <c r="BE15" s="175"/>
      <c r="BS15" s="14" t="s">
        <v>3</v>
      </c>
    </row>
    <row r="16" spans="2:71" s="1" customFormat="1" ht="12" customHeight="1">
      <c r="B16" s="17"/>
      <c r="D16" s="24" t="s">
        <v>28</v>
      </c>
      <c r="AK16" s="24" t="s">
        <v>24</v>
      </c>
      <c r="AN16" s="22" t="s">
        <v>1</v>
      </c>
      <c r="AR16" s="17"/>
      <c r="BE16" s="175"/>
      <c r="BS16" s="14" t="s">
        <v>3</v>
      </c>
    </row>
    <row r="17" spans="2:71" s="1" customFormat="1" ht="18.45" customHeight="1">
      <c r="B17" s="17"/>
      <c r="E17" s="22" t="s">
        <v>20</v>
      </c>
      <c r="AK17" s="24" t="s">
        <v>25</v>
      </c>
      <c r="AN17" s="22" t="s">
        <v>1</v>
      </c>
      <c r="AR17" s="17"/>
      <c r="BE17" s="175"/>
      <c r="BS17" s="14" t="s">
        <v>29</v>
      </c>
    </row>
    <row r="18" spans="2:71" s="1" customFormat="1" ht="6.9" customHeight="1">
      <c r="B18" s="17"/>
      <c r="AR18" s="17"/>
      <c r="BE18" s="175"/>
      <c r="BS18" s="14" t="s">
        <v>6</v>
      </c>
    </row>
    <row r="19" spans="2:71" s="1" customFormat="1" ht="12" customHeight="1">
      <c r="B19" s="17"/>
      <c r="D19" s="24" t="s">
        <v>30</v>
      </c>
      <c r="AK19" s="24" t="s">
        <v>24</v>
      </c>
      <c r="AN19" s="22" t="s">
        <v>1</v>
      </c>
      <c r="AR19" s="17"/>
      <c r="BE19" s="175"/>
      <c r="BS19" s="14" t="s">
        <v>6</v>
      </c>
    </row>
    <row r="20" spans="2:71" s="1" customFormat="1" ht="18.45" customHeight="1">
      <c r="B20" s="17"/>
      <c r="E20" s="22" t="s">
        <v>20</v>
      </c>
      <c r="AK20" s="24" t="s">
        <v>25</v>
      </c>
      <c r="AN20" s="22" t="s">
        <v>1</v>
      </c>
      <c r="AR20" s="17"/>
      <c r="BE20" s="175"/>
      <c r="BS20" s="14" t="s">
        <v>29</v>
      </c>
    </row>
    <row r="21" spans="2:57" s="1" customFormat="1" ht="6.9" customHeight="1">
      <c r="B21" s="17"/>
      <c r="AR21" s="17"/>
      <c r="BE21" s="175"/>
    </row>
    <row r="22" spans="2:57" s="1" customFormat="1" ht="12" customHeight="1">
      <c r="B22" s="17"/>
      <c r="D22" s="24" t="s">
        <v>31</v>
      </c>
      <c r="AR22" s="17"/>
      <c r="BE22" s="175"/>
    </row>
    <row r="23" spans="2:57" s="1" customFormat="1" ht="16.5" customHeight="1">
      <c r="B23" s="17"/>
      <c r="E23" s="182" t="s">
        <v>1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R23" s="17"/>
      <c r="BE23" s="175"/>
    </row>
    <row r="24" spans="2:57" s="1" customFormat="1" ht="6.9" customHeight="1">
      <c r="B24" s="17"/>
      <c r="AR24" s="17"/>
      <c r="BE24" s="175"/>
    </row>
    <row r="25" spans="2:57" s="1" customFormat="1" ht="6.9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5"/>
    </row>
    <row r="26" spans="1:57" s="2" customFormat="1" ht="25.95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3">
        <f>ROUND(AG94,2)</f>
        <v>0</v>
      </c>
      <c r="AL26" s="184"/>
      <c r="AM26" s="184"/>
      <c r="AN26" s="184"/>
      <c r="AO26" s="184"/>
      <c r="AP26" s="29"/>
      <c r="AQ26" s="29"/>
      <c r="AR26" s="30"/>
      <c r="BE26" s="175"/>
    </row>
    <row r="27" spans="1:57" s="2" customFormat="1" ht="6.9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75"/>
    </row>
    <row r="28" spans="1:57" s="2" customFormat="1" ht="13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85" t="s">
        <v>33</v>
      </c>
      <c r="M28" s="185"/>
      <c r="N28" s="185"/>
      <c r="O28" s="185"/>
      <c r="P28" s="185"/>
      <c r="Q28" s="29"/>
      <c r="R28" s="29"/>
      <c r="S28" s="29"/>
      <c r="T28" s="29"/>
      <c r="U28" s="29"/>
      <c r="V28" s="29"/>
      <c r="W28" s="185" t="s">
        <v>34</v>
      </c>
      <c r="X28" s="185"/>
      <c r="Y28" s="185"/>
      <c r="Z28" s="185"/>
      <c r="AA28" s="185"/>
      <c r="AB28" s="185"/>
      <c r="AC28" s="185"/>
      <c r="AD28" s="185"/>
      <c r="AE28" s="185"/>
      <c r="AF28" s="29"/>
      <c r="AG28" s="29"/>
      <c r="AH28" s="29"/>
      <c r="AI28" s="29"/>
      <c r="AJ28" s="29"/>
      <c r="AK28" s="185" t="s">
        <v>35</v>
      </c>
      <c r="AL28" s="185"/>
      <c r="AM28" s="185"/>
      <c r="AN28" s="185"/>
      <c r="AO28" s="185"/>
      <c r="AP28" s="29"/>
      <c r="AQ28" s="29"/>
      <c r="AR28" s="30"/>
      <c r="BE28" s="175"/>
    </row>
    <row r="29" spans="2:57" s="3" customFormat="1" ht="14.4" customHeight="1">
      <c r="B29" s="34"/>
      <c r="D29" s="24" t="s">
        <v>36</v>
      </c>
      <c r="F29" s="35" t="s">
        <v>37</v>
      </c>
      <c r="L29" s="188">
        <v>0.2</v>
      </c>
      <c r="M29" s="187"/>
      <c r="N29" s="187"/>
      <c r="O29" s="187"/>
      <c r="P29" s="187"/>
      <c r="Q29" s="36"/>
      <c r="R29" s="36"/>
      <c r="S29" s="36"/>
      <c r="T29" s="36"/>
      <c r="U29" s="36"/>
      <c r="V29" s="36"/>
      <c r="W29" s="186">
        <f>ROUND(AZ94,2)</f>
        <v>0</v>
      </c>
      <c r="X29" s="187"/>
      <c r="Y29" s="187"/>
      <c r="Z29" s="187"/>
      <c r="AA29" s="187"/>
      <c r="AB29" s="187"/>
      <c r="AC29" s="187"/>
      <c r="AD29" s="187"/>
      <c r="AE29" s="187"/>
      <c r="AF29" s="36"/>
      <c r="AG29" s="36"/>
      <c r="AH29" s="36"/>
      <c r="AI29" s="36"/>
      <c r="AJ29" s="36"/>
      <c r="AK29" s="186">
        <f>ROUND(AV94,2)</f>
        <v>0</v>
      </c>
      <c r="AL29" s="187"/>
      <c r="AM29" s="187"/>
      <c r="AN29" s="187"/>
      <c r="AO29" s="187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176"/>
    </row>
    <row r="30" spans="2:57" s="3" customFormat="1" ht="14.4" customHeight="1">
      <c r="B30" s="34"/>
      <c r="F30" s="35" t="s">
        <v>38</v>
      </c>
      <c r="L30" s="188">
        <v>0.2</v>
      </c>
      <c r="M30" s="187"/>
      <c r="N30" s="187"/>
      <c r="O30" s="187"/>
      <c r="P30" s="187"/>
      <c r="Q30" s="36"/>
      <c r="R30" s="36"/>
      <c r="S30" s="36"/>
      <c r="T30" s="36"/>
      <c r="U30" s="36"/>
      <c r="V30" s="36"/>
      <c r="W30" s="186">
        <f>ROUND(BA94,2)</f>
        <v>0</v>
      </c>
      <c r="X30" s="187"/>
      <c r="Y30" s="187"/>
      <c r="Z30" s="187"/>
      <c r="AA30" s="187"/>
      <c r="AB30" s="187"/>
      <c r="AC30" s="187"/>
      <c r="AD30" s="187"/>
      <c r="AE30" s="187"/>
      <c r="AF30" s="36"/>
      <c r="AG30" s="36"/>
      <c r="AH30" s="36"/>
      <c r="AI30" s="36"/>
      <c r="AJ30" s="36"/>
      <c r="AK30" s="186">
        <f>ROUND(AW94,2)</f>
        <v>0</v>
      </c>
      <c r="AL30" s="187"/>
      <c r="AM30" s="187"/>
      <c r="AN30" s="187"/>
      <c r="AO30" s="187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176"/>
    </row>
    <row r="31" spans="2:57" s="3" customFormat="1" ht="14.4" customHeight="1" hidden="1">
      <c r="B31" s="34"/>
      <c r="F31" s="24" t="s">
        <v>39</v>
      </c>
      <c r="L31" s="191">
        <v>0.2</v>
      </c>
      <c r="M31" s="190"/>
      <c r="N31" s="190"/>
      <c r="O31" s="190"/>
      <c r="P31" s="190"/>
      <c r="W31" s="189">
        <f>ROUND(BB94,2)</f>
        <v>0</v>
      </c>
      <c r="X31" s="190"/>
      <c r="Y31" s="190"/>
      <c r="Z31" s="190"/>
      <c r="AA31" s="190"/>
      <c r="AB31" s="190"/>
      <c r="AC31" s="190"/>
      <c r="AD31" s="190"/>
      <c r="AE31" s="190"/>
      <c r="AK31" s="189">
        <v>0</v>
      </c>
      <c r="AL31" s="190"/>
      <c r="AM31" s="190"/>
      <c r="AN31" s="190"/>
      <c r="AO31" s="190"/>
      <c r="AR31" s="34"/>
      <c r="BE31" s="176"/>
    </row>
    <row r="32" spans="2:57" s="3" customFormat="1" ht="14.4" customHeight="1" hidden="1">
      <c r="B32" s="34"/>
      <c r="F32" s="24" t="s">
        <v>40</v>
      </c>
      <c r="L32" s="191">
        <v>0.2</v>
      </c>
      <c r="M32" s="190"/>
      <c r="N32" s="190"/>
      <c r="O32" s="190"/>
      <c r="P32" s="190"/>
      <c r="W32" s="189">
        <f>ROUND(BC94,2)</f>
        <v>0</v>
      </c>
      <c r="X32" s="190"/>
      <c r="Y32" s="190"/>
      <c r="Z32" s="190"/>
      <c r="AA32" s="190"/>
      <c r="AB32" s="190"/>
      <c r="AC32" s="190"/>
      <c r="AD32" s="190"/>
      <c r="AE32" s="190"/>
      <c r="AK32" s="189">
        <v>0</v>
      </c>
      <c r="AL32" s="190"/>
      <c r="AM32" s="190"/>
      <c r="AN32" s="190"/>
      <c r="AO32" s="190"/>
      <c r="AR32" s="34"/>
      <c r="BE32" s="176"/>
    </row>
    <row r="33" spans="2:57" s="3" customFormat="1" ht="14.4" customHeight="1" hidden="1">
      <c r="B33" s="34"/>
      <c r="F33" s="35" t="s">
        <v>41</v>
      </c>
      <c r="L33" s="188">
        <v>0</v>
      </c>
      <c r="M33" s="187"/>
      <c r="N33" s="187"/>
      <c r="O33" s="187"/>
      <c r="P33" s="187"/>
      <c r="Q33" s="36"/>
      <c r="R33" s="36"/>
      <c r="S33" s="36"/>
      <c r="T33" s="36"/>
      <c r="U33" s="36"/>
      <c r="V33" s="36"/>
      <c r="W33" s="186">
        <f>ROUND(BD94,2)</f>
        <v>0</v>
      </c>
      <c r="X33" s="187"/>
      <c r="Y33" s="187"/>
      <c r="Z33" s="187"/>
      <c r="AA33" s="187"/>
      <c r="AB33" s="187"/>
      <c r="AC33" s="187"/>
      <c r="AD33" s="187"/>
      <c r="AE33" s="187"/>
      <c r="AF33" s="36"/>
      <c r="AG33" s="36"/>
      <c r="AH33" s="36"/>
      <c r="AI33" s="36"/>
      <c r="AJ33" s="36"/>
      <c r="AK33" s="186">
        <v>0</v>
      </c>
      <c r="AL33" s="187"/>
      <c r="AM33" s="187"/>
      <c r="AN33" s="187"/>
      <c r="AO33" s="187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176"/>
    </row>
    <row r="34" spans="1:57" s="2" customFormat="1" ht="6.9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75"/>
    </row>
    <row r="35" spans="1:57" s="2" customFormat="1" ht="25.95" customHeight="1">
      <c r="A35" s="29"/>
      <c r="B35" s="30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192" t="s">
        <v>44</v>
      </c>
      <c r="Y35" s="193"/>
      <c r="Z35" s="193"/>
      <c r="AA35" s="193"/>
      <c r="AB35" s="193"/>
      <c r="AC35" s="40"/>
      <c r="AD35" s="40"/>
      <c r="AE35" s="40"/>
      <c r="AF35" s="40"/>
      <c r="AG35" s="40"/>
      <c r="AH35" s="40"/>
      <c r="AI35" s="40"/>
      <c r="AJ35" s="40"/>
      <c r="AK35" s="194">
        <f>SUM(AK26:AK33)</f>
        <v>0</v>
      </c>
      <c r="AL35" s="193"/>
      <c r="AM35" s="193"/>
      <c r="AN35" s="193"/>
      <c r="AO35" s="195"/>
      <c r="AP35" s="38"/>
      <c r="AQ35" s="38"/>
      <c r="AR35" s="30"/>
      <c r="BE35" s="29"/>
    </row>
    <row r="36" spans="1:57" s="2" customFormat="1" ht="6.9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" customHeight="1">
      <c r="B38" s="17"/>
      <c r="AR38" s="17"/>
    </row>
    <row r="39" spans="2:44" s="1" customFormat="1" ht="14.4" customHeight="1">
      <c r="B39" s="17"/>
      <c r="AR39" s="17"/>
    </row>
    <row r="40" spans="2:44" s="1" customFormat="1" ht="14.4" customHeight="1">
      <c r="B40" s="17"/>
      <c r="AR40" s="17"/>
    </row>
    <row r="41" spans="2:44" s="1" customFormat="1" ht="14.4" customHeight="1">
      <c r="B41" s="17"/>
      <c r="AR41" s="17"/>
    </row>
    <row r="42" spans="2:44" s="1" customFormat="1" ht="14.4" customHeight="1">
      <c r="B42" s="17"/>
      <c r="AR42" s="17"/>
    </row>
    <row r="43" spans="2:44" s="1" customFormat="1" ht="14.4" customHeight="1">
      <c r="B43" s="17"/>
      <c r="AR43" s="17"/>
    </row>
    <row r="44" spans="2:44" s="1" customFormat="1" ht="14.4" customHeight="1">
      <c r="B44" s="17"/>
      <c r="AR44" s="17"/>
    </row>
    <row r="45" spans="2:44" s="1" customFormat="1" ht="14.4" customHeight="1">
      <c r="B45" s="17"/>
      <c r="AR45" s="17"/>
    </row>
    <row r="46" spans="2:44" s="1" customFormat="1" ht="14.4" customHeight="1">
      <c r="B46" s="17"/>
      <c r="AR46" s="17"/>
    </row>
    <row r="47" spans="2:44" s="1" customFormat="1" ht="14.4" customHeight="1">
      <c r="B47" s="17"/>
      <c r="AR47" s="17"/>
    </row>
    <row r="48" spans="2:44" s="1" customFormat="1" ht="14.4" customHeight="1">
      <c r="B48" s="17"/>
      <c r="AR48" s="17"/>
    </row>
    <row r="49" spans="2:44" s="2" customFormat="1" ht="14.4" customHeight="1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2:44" ht="10.2">
      <c r="B50" s="17"/>
      <c r="AR50" s="17"/>
    </row>
    <row r="51" spans="2:44" ht="10.2">
      <c r="B51" s="17"/>
      <c r="AR51" s="17"/>
    </row>
    <row r="52" spans="2:44" ht="10.2">
      <c r="B52" s="17"/>
      <c r="AR52" s="17"/>
    </row>
    <row r="53" spans="2:44" ht="10.2">
      <c r="B53" s="17"/>
      <c r="AR53" s="17"/>
    </row>
    <row r="54" spans="2:44" ht="10.2">
      <c r="B54" s="17"/>
      <c r="AR54" s="17"/>
    </row>
    <row r="55" spans="2:44" ht="10.2">
      <c r="B55" s="17"/>
      <c r="AR55" s="17"/>
    </row>
    <row r="56" spans="2:44" ht="10.2">
      <c r="B56" s="17"/>
      <c r="AR56" s="17"/>
    </row>
    <row r="57" spans="2:44" ht="10.2">
      <c r="B57" s="17"/>
      <c r="AR57" s="17"/>
    </row>
    <row r="58" spans="2:44" ht="10.2">
      <c r="B58" s="17"/>
      <c r="AR58" s="17"/>
    </row>
    <row r="59" spans="2:44" ht="10.2">
      <c r="B59" s="17"/>
      <c r="AR59" s="17"/>
    </row>
    <row r="60" spans="1:57" s="2" customFormat="1" ht="13.2">
      <c r="A60" s="29"/>
      <c r="B60" s="30"/>
      <c r="C60" s="29"/>
      <c r="D60" s="45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47</v>
      </c>
      <c r="AI60" s="32"/>
      <c r="AJ60" s="32"/>
      <c r="AK60" s="32"/>
      <c r="AL60" s="32"/>
      <c r="AM60" s="45" t="s">
        <v>48</v>
      </c>
      <c r="AN60" s="32"/>
      <c r="AO60" s="32"/>
      <c r="AP60" s="29"/>
      <c r="AQ60" s="29"/>
      <c r="AR60" s="30"/>
      <c r="BE60" s="29"/>
    </row>
    <row r="61" spans="2:44" ht="10.2">
      <c r="B61" s="17"/>
      <c r="AR61" s="17"/>
    </row>
    <row r="62" spans="2:44" ht="10.2">
      <c r="B62" s="17"/>
      <c r="AR62" s="17"/>
    </row>
    <row r="63" spans="2:44" ht="10.2">
      <c r="B63" s="17"/>
      <c r="AR63" s="17"/>
    </row>
    <row r="64" spans="1:57" s="2" customFormat="1" ht="13.2">
      <c r="A64" s="29"/>
      <c r="B64" s="30"/>
      <c r="C64" s="29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2:44" ht="10.2">
      <c r="B65" s="17"/>
      <c r="AR65" s="17"/>
    </row>
    <row r="66" spans="2:44" ht="10.2">
      <c r="B66" s="17"/>
      <c r="AR66" s="17"/>
    </row>
    <row r="67" spans="2:44" ht="10.2">
      <c r="B67" s="17"/>
      <c r="AR67" s="17"/>
    </row>
    <row r="68" spans="2:44" ht="10.2">
      <c r="B68" s="17"/>
      <c r="AR68" s="17"/>
    </row>
    <row r="69" spans="2:44" ht="10.2">
      <c r="B69" s="17"/>
      <c r="AR69" s="17"/>
    </row>
    <row r="70" spans="2:44" ht="10.2">
      <c r="B70" s="17"/>
      <c r="AR70" s="17"/>
    </row>
    <row r="71" spans="2:44" ht="10.2">
      <c r="B71" s="17"/>
      <c r="AR71" s="17"/>
    </row>
    <row r="72" spans="2:44" ht="10.2">
      <c r="B72" s="17"/>
      <c r="AR72" s="17"/>
    </row>
    <row r="73" spans="2:44" ht="10.2">
      <c r="B73" s="17"/>
      <c r="AR73" s="17"/>
    </row>
    <row r="74" spans="2:44" ht="10.2">
      <c r="B74" s="17"/>
      <c r="AR74" s="17"/>
    </row>
    <row r="75" spans="1:57" s="2" customFormat="1" ht="13.2">
      <c r="A75" s="29"/>
      <c r="B75" s="30"/>
      <c r="C75" s="29"/>
      <c r="D75" s="45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47</v>
      </c>
      <c r="AI75" s="32"/>
      <c r="AJ75" s="32"/>
      <c r="AK75" s="32"/>
      <c r="AL75" s="32"/>
      <c r="AM75" s="45" t="s">
        <v>48</v>
      </c>
      <c r="AN75" s="32"/>
      <c r="AO75" s="32"/>
      <c r="AP75" s="29"/>
      <c r="AQ75" s="29"/>
      <c r="AR75" s="30"/>
      <c r="BE75" s="29"/>
    </row>
    <row r="76" spans="1:57" s="2" customFormat="1" ht="10.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57" s="2" customFormat="1" ht="6.9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57" s="2" customFormat="1" ht="24.9" customHeight="1">
      <c r="A82" s="29"/>
      <c r="B82" s="30"/>
      <c r="C82" s="18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51"/>
      <c r="C84" s="24" t="s">
        <v>12</v>
      </c>
      <c r="L84" s="4" t="str">
        <f>K5</f>
        <v>20230221</v>
      </c>
      <c r="AR84" s="51"/>
    </row>
    <row r="85" spans="2:44" s="5" customFormat="1" ht="36.9" customHeight="1">
      <c r="B85" s="52"/>
      <c r="C85" s="53" t="s">
        <v>15</v>
      </c>
      <c r="L85" s="196" t="str">
        <f>K6</f>
        <v>Športová hala Hlohovec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R85" s="52"/>
    </row>
    <row r="86" spans="1:57" s="2" customFormat="1" ht="6.9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98" t="str">
        <f>IF(AN8="","",AN8)</f>
        <v>19. 2. 2024</v>
      </c>
      <c r="AN87" s="198"/>
      <c r="AO87" s="29"/>
      <c r="AP87" s="29"/>
      <c r="AQ87" s="29"/>
      <c r="AR87" s="30"/>
      <c r="BE87" s="29"/>
    </row>
    <row r="88" spans="1:5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15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99" t="str">
        <f>IF(E17="","",E17)</f>
        <v xml:space="preserve"> </v>
      </c>
      <c r="AN89" s="200"/>
      <c r="AO89" s="200"/>
      <c r="AP89" s="200"/>
      <c r="AQ89" s="29"/>
      <c r="AR89" s="30"/>
      <c r="AS89" s="201" t="s">
        <v>52</v>
      </c>
      <c r="AT89" s="202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57" s="2" customFormat="1" ht="15.15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199" t="str">
        <f>IF(E20="","",E20)</f>
        <v xml:space="preserve"> </v>
      </c>
      <c r="AN90" s="200"/>
      <c r="AO90" s="200"/>
      <c r="AP90" s="200"/>
      <c r="AQ90" s="29"/>
      <c r="AR90" s="30"/>
      <c r="AS90" s="203"/>
      <c r="AT90" s="204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57" s="2" customFormat="1" ht="10.8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3"/>
      <c r="AT91" s="204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57" s="2" customFormat="1" ht="29.25" customHeight="1">
      <c r="A92" s="29"/>
      <c r="B92" s="30"/>
      <c r="C92" s="205" t="s">
        <v>53</v>
      </c>
      <c r="D92" s="206"/>
      <c r="E92" s="206"/>
      <c r="F92" s="206"/>
      <c r="G92" s="206"/>
      <c r="H92" s="60"/>
      <c r="I92" s="207" t="s">
        <v>54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8" t="s">
        <v>55</v>
      </c>
      <c r="AH92" s="206"/>
      <c r="AI92" s="206"/>
      <c r="AJ92" s="206"/>
      <c r="AK92" s="206"/>
      <c r="AL92" s="206"/>
      <c r="AM92" s="206"/>
      <c r="AN92" s="207" t="s">
        <v>56</v>
      </c>
      <c r="AO92" s="206"/>
      <c r="AP92" s="209"/>
      <c r="AQ92" s="61" t="s">
        <v>57</v>
      </c>
      <c r="AR92" s="30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29"/>
    </row>
    <row r="93" spans="1:57" s="2" customFormat="1" ht="10.8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2:90" s="6" customFormat="1" ht="32.4" customHeight="1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3">
        <f>ROUND(AG95,2)</f>
        <v>0</v>
      </c>
      <c r="AH94" s="213"/>
      <c r="AI94" s="213"/>
      <c r="AJ94" s="213"/>
      <c r="AK94" s="213"/>
      <c r="AL94" s="213"/>
      <c r="AM94" s="213"/>
      <c r="AN94" s="214">
        <f>SUM(AG94,AT94)</f>
        <v>0</v>
      </c>
      <c r="AO94" s="214"/>
      <c r="AP94" s="214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>
      <c r="A95" s="79" t="s">
        <v>76</v>
      </c>
      <c r="B95" s="80"/>
      <c r="C95" s="81"/>
      <c r="D95" s="212" t="s">
        <v>77</v>
      </c>
      <c r="E95" s="212"/>
      <c r="F95" s="212"/>
      <c r="G95" s="212"/>
      <c r="H95" s="212"/>
      <c r="I95" s="82"/>
      <c r="J95" s="212" t="s">
        <v>78</v>
      </c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0">
        <f>'SO-01 - Tribúna'!J30</f>
        <v>0</v>
      </c>
      <c r="AH95" s="211"/>
      <c r="AI95" s="211"/>
      <c r="AJ95" s="211"/>
      <c r="AK95" s="211"/>
      <c r="AL95" s="211"/>
      <c r="AM95" s="211"/>
      <c r="AN95" s="210">
        <f>SUM(AG95,AT95)</f>
        <v>0</v>
      </c>
      <c r="AO95" s="211"/>
      <c r="AP95" s="211"/>
      <c r="AQ95" s="83" t="s">
        <v>79</v>
      </c>
      <c r="AR95" s="80"/>
      <c r="AS95" s="84">
        <v>0</v>
      </c>
      <c r="AT95" s="85">
        <f>ROUND(SUM(AV95:AW95),2)</f>
        <v>0</v>
      </c>
      <c r="AU95" s="86">
        <f>'SO-01 - Tribúna'!P127</f>
        <v>0</v>
      </c>
      <c r="AV95" s="85">
        <f>'SO-01 - Tribúna'!J33</f>
        <v>0</v>
      </c>
      <c r="AW95" s="85">
        <f>'SO-01 - Tribúna'!J34</f>
        <v>0</v>
      </c>
      <c r="AX95" s="85">
        <f>'SO-01 - Tribúna'!J35</f>
        <v>0</v>
      </c>
      <c r="AY95" s="85">
        <f>'SO-01 - Tribúna'!J36</f>
        <v>0</v>
      </c>
      <c r="AZ95" s="85">
        <f>'SO-01 - Tribúna'!F33</f>
        <v>0</v>
      </c>
      <c r="BA95" s="85">
        <f>'SO-01 - Tribúna'!F34</f>
        <v>0</v>
      </c>
      <c r="BB95" s="85">
        <f>'SO-01 - Tribúna'!F35</f>
        <v>0</v>
      </c>
      <c r="BC95" s="85">
        <f>'SO-01 - Tribúna'!F36</f>
        <v>0</v>
      </c>
      <c r="BD95" s="87">
        <f>'SO-01 - Tribúna'!F37</f>
        <v>0</v>
      </c>
      <c r="BT95" s="88" t="s">
        <v>80</v>
      </c>
      <c r="BV95" s="88" t="s">
        <v>74</v>
      </c>
      <c r="BW95" s="88" t="s">
        <v>81</v>
      </c>
      <c r="BX95" s="88" t="s">
        <v>4</v>
      </c>
      <c r="CL95" s="88" t="s">
        <v>1</v>
      </c>
      <c r="CM95" s="88" t="s">
        <v>72</v>
      </c>
    </row>
    <row r="96" spans="1:57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" customHeight="1">
      <c r="A97" s="29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-01 - Tribún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1"/>
  <sheetViews>
    <sheetView showGridLines="0" tabSelected="1" workbookViewId="0" topLeftCell="A1">
      <selection activeCell="J22" sqref="J2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2:46" s="1" customFormat="1" ht="36.9" customHeight="1">
      <c r="L2" s="215" t="s">
        <v>5</v>
      </c>
      <c r="M2" s="178"/>
      <c r="N2" s="178"/>
      <c r="O2" s="178"/>
      <c r="P2" s="178"/>
      <c r="Q2" s="178"/>
      <c r="R2" s="178"/>
      <c r="S2" s="178"/>
      <c r="T2" s="178"/>
      <c r="U2" s="178"/>
      <c r="V2" s="178"/>
      <c r="AT2" s="14" t="s">
        <v>81</v>
      </c>
    </row>
    <row r="3" spans="2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2:46" s="1" customFormat="1" ht="24.9" customHeight="1">
      <c r="B4" s="17"/>
      <c r="D4" s="18" t="s">
        <v>82</v>
      </c>
      <c r="L4" s="17"/>
      <c r="M4" s="89" t="s">
        <v>9</v>
      </c>
      <c r="AT4" s="14" t="s">
        <v>3</v>
      </c>
    </row>
    <row r="5" spans="2:12" s="1" customFormat="1" ht="6.9" customHeight="1">
      <c r="B5" s="17"/>
      <c r="L5" s="17"/>
    </row>
    <row r="6" spans="2:12" s="1" customFormat="1" ht="12" customHeight="1">
      <c r="B6" s="17"/>
      <c r="D6" s="24" t="s">
        <v>15</v>
      </c>
      <c r="L6" s="17"/>
    </row>
    <row r="7" spans="2:12" s="1" customFormat="1" ht="16.5" customHeight="1">
      <c r="B7" s="17"/>
      <c r="E7" s="216" t="str">
        <f>'Rekapitulácia stavby'!K6</f>
        <v>Športová hala Hlohovec</v>
      </c>
      <c r="F7" s="217"/>
      <c r="G7" s="217"/>
      <c r="H7" s="217"/>
      <c r="L7" s="17"/>
    </row>
    <row r="8" spans="1:31" s="2" customFormat="1" ht="12" customHeight="1">
      <c r="A8" s="29"/>
      <c r="B8" s="30"/>
      <c r="C8" s="29"/>
      <c r="D8" s="24" t="s">
        <v>83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196" t="s">
        <v>267</v>
      </c>
      <c r="F9" s="218"/>
      <c r="G9" s="218"/>
      <c r="H9" s="21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19. 2. 2024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25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9" t="str">
        <f>'Rekapitulácia stavby'!E14</f>
        <v>Vyplň údaj</v>
      </c>
      <c r="F18" s="177"/>
      <c r="G18" s="177"/>
      <c r="H18" s="177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0"/>
      <c r="B27" s="91"/>
      <c r="C27" s="90"/>
      <c r="D27" s="90"/>
      <c r="E27" s="182" t="s">
        <v>1</v>
      </c>
      <c r="F27" s="182"/>
      <c r="G27" s="182"/>
      <c r="H27" s="182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3" t="s">
        <v>32</v>
      </c>
      <c r="E30" s="29"/>
      <c r="F30" s="29"/>
      <c r="G30" s="29"/>
      <c r="H30" s="29"/>
      <c r="I30" s="29"/>
      <c r="J30" s="71">
        <f>ROUND(J127,2)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4" t="s">
        <v>36</v>
      </c>
      <c r="E33" s="35" t="s">
        <v>37</v>
      </c>
      <c r="F33" s="95">
        <f>ROUND((SUM(BE127:BE170)),2)</f>
        <v>0</v>
      </c>
      <c r="G33" s="96"/>
      <c r="H33" s="96"/>
      <c r="I33" s="97">
        <v>0.2</v>
      </c>
      <c r="J33" s="95">
        <f>ROUND(((SUM(BE127:BE170))*I33),2)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38</v>
      </c>
      <c r="F34" s="95">
        <f>ROUND((SUM(BF127:BF170)),2)</f>
        <v>0</v>
      </c>
      <c r="G34" s="96"/>
      <c r="H34" s="96"/>
      <c r="I34" s="97">
        <v>0.2</v>
      </c>
      <c r="J34" s="95">
        <f>ROUND(((SUM(BF127:BF170))*I34),2)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customHeight="1" hidden="1">
      <c r="A35" s="29"/>
      <c r="B35" s="30"/>
      <c r="C35" s="29"/>
      <c r="D35" s="29"/>
      <c r="E35" s="24" t="s">
        <v>39</v>
      </c>
      <c r="F35" s="98">
        <f>ROUND((SUM(BG127:BG170)),2)</f>
        <v>0</v>
      </c>
      <c r="G35" s="29"/>
      <c r="H35" s="29"/>
      <c r="I35" s="99">
        <v>0.2</v>
      </c>
      <c r="J35" s="98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 hidden="1">
      <c r="A36" s="29"/>
      <c r="B36" s="30"/>
      <c r="C36" s="29"/>
      <c r="D36" s="29"/>
      <c r="E36" s="24" t="s">
        <v>40</v>
      </c>
      <c r="F36" s="98">
        <f>ROUND((SUM(BH127:BH170)),2)</f>
        <v>0</v>
      </c>
      <c r="G36" s="29"/>
      <c r="H36" s="29"/>
      <c r="I36" s="99">
        <v>0.2</v>
      </c>
      <c r="J36" s="98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customHeight="1" hidden="1">
      <c r="A37" s="29"/>
      <c r="B37" s="30"/>
      <c r="C37" s="29"/>
      <c r="D37" s="29"/>
      <c r="E37" s="35" t="s">
        <v>41</v>
      </c>
      <c r="F37" s="95">
        <f>ROUND((SUM(BI127:BI170)),2)</f>
        <v>0</v>
      </c>
      <c r="G37" s="96"/>
      <c r="H37" s="96"/>
      <c r="I37" s="97">
        <v>0</v>
      </c>
      <c r="J37" s="95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0"/>
      <c r="D39" s="101" t="s">
        <v>42</v>
      </c>
      <c r="E39" s="60"/>
      <c r="F39" s="60"/>
      <c r="G39" s="102" t="s">
        <v>43</v>
      </c>
      <c r="H39" s="103" t="s">
        <v>44</v>
      </c>
      <c r="I39" s="60"/>
      <c r="J39" s="104">
        <f>SUM(J30:J37)</f>
        <v>0</v>
      </c>
      <c r="K39" s="105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2:12" ht="10.2">
      <c r="B51" s="17"/>
      <c r="L51" s="17"/>
    </row>
    <row r="52" spans="2:12" ht="10.2">
      <c r="B52" s="17"/>
      <c r="L52" s="17"/>
    </row>
    <row r="53" spans="2:12" ht="10.2">
      <c r="B53" s="17"/>
      <c r="L53" s="17"/>
    </row>
    <row r="54" spans="2:12" ht="10.2">
      <c r="B54" s="17"/>
      <c r="L54" s="17"/>
    </row>
    <row r="55" spans="2:12" ht="10.2">
      <c r="B55" s="17"/>
      <c r="L55" s="17"/>
    </row>
    <row r="56" spans="2:12" ht="10.2">
      <c r="B56" s="17"/>
      <c r="L56" s="17"/>
    </row>
    <row r="57" spans="2:12" ht="10.2">
      <c r="B57" s="17"/>
      <c r="L57" s="17"/>
    </row>
    <row r="58" spans="2:12" ht="10.2">
      <c r="B58" s="17"/>
      <c r="L58" s="17"/>
    </row>
    <row r="59" spans="2:12" ht="10.2">
      <c r="B59" s="17"/>
      <c r="L59" s="17"/>
    </row>
    <row r="60" spans="2:12" ht="10.2">
      <c r="B60" s="17"/>
      <c r="L60" s="17"/>
    </row>
    <row r="61" spans="1:31" s="2" customFormat="1" ht="13.2">
      <c r="A61" s="29"/>
      <c r="B61" s="30"/>
      <c r="C61" s="29"/>
      <c r="D61" s="45" t="s">
        <v>47</v>
      </c>
      <c r="E61" s="32"/>
      <c r="F61" s="106" t="s">
        <v>48</v>
      </c>
      <c r="G61" s="45" t="s">
        <v>47</v>
      </c>
      <c r="H61" s="32"/>
      <c r="I61" s="32"/>
      <c r="J61" s="107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0.2">
      <c r="B62" s="17"/>
      <c r="L62" s="17"/>
    </row>
    <row r="63" spans="2:12" ht="10.2">
      <c r="B63" s="17"/>
      <c r="L63" s="17"/>
    </row>
    <row r="64" spans="2:12" ht="10.2">
      <c r="B64" s="17"/>
      <c r="L64" s="17"/>
    </row>
    <row r="65" spans="1:31" s="2" customFormat="1" ht="13.2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0.2">
      <c r="B66" s="17"/>
      <c r="L66" s="17"/>
    </row>
    <row r="67" spans="2:12" ht="10.2">
      <c r="B67" s="17"/>
      <c r="L67" s="17"/>
    </row>
    <row r="68" spans="2:12" ht="10.2">
      <c r="B68" s="17"/>
      <c r="L68" s="17"/>
    </row>
    <row r="69" spans="2:12" ht="10.2">
      <c r="B69" s="17"/>
      <c r="L69" s="17"/>
    </row>
    <row r="70" spans="2:12" ht="10.2">
      <c r="B70" s="17"/>
      <c r="L70" s="17"/>
    </row>
    <row r="71" spans="2:12" ht="10.2">
      <c r="B71" s="17"/>
      <c r="L71" s="17"/>
    </row>
    <row r="72" spans="2:12" ht="10.2">
      <c r="B72" s="17"/>
      <c r="L72" s="17"/>
    </row>
    <row r="73" spans="2:12" ht="10.2">
      <c r="B73" s="17"/>
      <c r="L73" s="17"/>
    </row>
    <row r="74" spans="2:12" ht="10.2">
      <c r="B74" s="17"/>
      <c r="L74" s="17"/>
    </row>
    <row r="75" spans="2:12" ht="10.2">
      <c r="B75" s="17"/>
      <c r="L75" s="17"/>
    </row>
    <row r="76" spans="1:31" s="2" customFormat="1" ht="13.2">
      <c r="A76" s="29"/>
      <c r="B76" s="30"/>
      <c r="C76" s="29"/>
      <c r="D76" s="45" t="s">
        <v>47</v>
      </c>
      <c r="E76" s="32"/>
      <c r="F76" s="106" t="s">
        <v>48</v>
      </c>
      <c r="G76" s="45" t="s">
        <v>47</v>
      </c>
      <c r="H76" s="32"/>
      <c r="I76" s="32"/>
      <c r="J76" s="107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" customHeight="1" hidden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" customHeight="1" hidden="1">
      <c r="A82" s="29"/>
      <c r="B82" s="30"/>
      <c r="C82" s="18" t="s">
        <v>84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" customHeight="1" hidden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hidden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hidden="1">
      <c r="A85" s="29"/>
      <c r="B85" s="30"/>
      <c r="C85" s="29"/>
      <c r="D85" s="29"/>
      <c r="E85" s="216" t="str">
        <f>E7</f>
        <v>Športová hala Hlohovec</v>
      </c>
      <c r="F85" s="217"/>
      <c r="G85" s="217"/>
      <c r="H85" s="217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 hidden="1">
      <c r="A86" s="29"/>
      <c r="B86" s="30"/>
      <c r="C86" s="24" t="s">
        <v>83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 hidden="1">
      <c r="A87" s="29"/>
      <c r="B87" s="30"/>
      <c r="C87" s="29"/>
      <c r="D87" s="29"/>
      <c r="E87" s="196" t="str">
        <f>E9</f>
        <v>SO-01 - Tribúna a povrch</v>
      </c>
      <c r="F87" s="218"/>
      <c r="G87" s="218"/>
      <c r="H87" s="21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" customHeight="1" hidden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 hidden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5" t="str">
        <f>IF(J12="","",J12)</f>
        <v>19. 2. 2024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" customHeight="1" hidden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15" customHeight="1" hidden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15" customHeight="1" hidden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 hidden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 hidden="1">
      <c r="A94" s="29"/>
      <c r="B94" s="30"/>
      <c r="C94" s="108" t="s">
        <v>85</v>
      </c>
      <c r="D94" s="100"/>
      <c r="E94" s="100"/>
      <c r="F94" s="100"/>
      <c r="G94" s="100"/>
      <c r="H94" s="100"/>
      <c r="I94" s="100"/>
      <c r="J94" s="109" t="s">
        <v>86</v>
      </c>
      <c r="K94" s="100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hidden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customHeight="1" hidden="1">
      <c r="A96" s="29"/>
      <c r="B96" s="30"/>
      <c r="C96" s="110" t="s">
        <v>87</v>
      </c>
      <c r="D96" s="29"/>
      <c r="E96" s="29"/>
      <c r="F96" s="29"/>
      <c r="G96" s="29"/>
      <c r="H96" s="29"/>
      <c r="I96" s="29"/>
      <c r="J96" s="71">
        <f>J127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88</v>
      </c>
    </row>
    <row r="97" spans="2:12" s="9" customFormat="1" ht="24.9" customHeight="1" hidden="1">
      <c r="B97" s="111"/>
      <c r="D97" s="112" t="s">
        <v>89</v>
      </c>
      <c r="E97" s="113"/>
      <c r="F97" s="113"/>
      <c r="G97" s="113"/>
      <c r="H97" s="113"/>
      <c r="I97" s="113"/>
      <c r="J97" s="114">
        <f>J128</f>
        <v>0</v>
      </c>
      <c r="L97" s="111"/>
    </row>
    <row r="98" spans="2:12" s="10" customFormat="1" ht="19.95" customHeight="1" hidden="1">
      <c r="B98" s="115"/>
      <c r="D98" s="116" t="s">
        <v>90</v>
      </c>
      <c r="E98" s="117"/>
      <c r="F98" s="117"/>
      <c r="G98" s="117"/>
      <c r="H98" s="117"/>
      <c r="I98" s="117"/>
      <c r="J98" s="118">
        <f>J129</f>
        <v>0</v>
      </c>
      <c r="L98" s="115"/>
    </row>
    <row r="99" spans="2:12" s="10" customFormat="1" ht="19.95" customHeight="1" hidden="1">
      <c r="B99" s="115"/>
      <c r="D99" s="116" t="s">
        <v>91</v>
      </c>
      <c r="E99" s="117"/>
      <c r="F99" s="117"/>
      <c r="G99" s="117"/>
      <c r="H99" s="117"/>
      <c r="I99" s="117"/>
      <c r="J99" s="118">
        <f>J132</f>
        <v>0</v>
      </c>
      <c r="L99" s="115"/>
    </row>
    <row r="100" spans="2:12" s="10" customFormat="1" ht="19.95" customHeight="1" hidden="1">
      <c r="B100" s="115"/>
      <c r="D100" s="116" t="s">
        <v>92</v>
      </c>
      <c r="E100" s="117"/>
      <c r="F100" s="117"/>
      <c r="G100" s="117"/>
      <c r="H100" s="117"/>
      <c r="I100" s="117"/>
      <c r="J100" s="118">
        <f>J138</f>
        <v>0</v>
      </c>
      <c r="L100" s="115"/>
    </row>
    <row r="101" spans="2:12" s="9" customFormat="1" ht="24.9" customHeight="1" hidden="1">
      <c r="B101" s="111"/>
      <c r="D101" s="112" t="s">
        <v>93</v>
      </c>
      <c r="E101" s="113"/>
      <c r="F101" s="113"/>
      <c r="G101" s="113"/>
      <c r="H101" s="113"/>
      <c r="I101" s="113"/>
      <c r="J101" s="114">
        <f>J140</f>
        <v>0</v>
      </c>
      <c r="L101" s="111"/>
    </row>
    <row r="102" spans="2:12" s="10" customFormat="1" ht="19.95" customHeight="1" hidden="1">
      <c r="B102" s="115"/>
      <c r="D102" s="116" t="s">
        <v>94</v>
      </c>
      <c r="E102" s="117"/>
      <c r="F102" s="117"/>
      <c r="G102" s="117"/>
      <c r="H102" s="117"/>
      <c r="I102" s="117"/>
      <c r="J102" s="118">
        <f>J141</f>
        <v>0</v>
      </c>
      <c r="L102" s="115"/>
    </row>
    <row r="103" spans="2:12" s="10" customFormat="1" ht="19.95" customHeight="1" hidden="1">
      <c r="B103" s="115"/>
      <c r="D103" s="116" t="s">
        <v>95</v>
      </c>
      <c r="E103" s="117"/>
      <c r="F103" s="117"/>
      <c r="G103" s="117"/>
      <c r="H103" s="117"/>
      <c r="I103" s="117"/>
      <c r="J103" s="118">
        <f>J149</f>
        <v>0</v>
      </c>
      <c r="L103" s="115"/>
    </row>
    <row r="104" spans="2:12" s="10" customFormat="1" ht="19.95" customHeight="1" hidden="1">
      <c r="B104" s="115"/>
      <c r="D104" s="116" t="s">
        <v>96</v>
      </c>
      <c r="E104" s="117"/>
      <c r="F104" s="117"/>
      <c r="G104" s="117"/>
      <c r="H104" s="117"/>
      <c r="I104" s="117"/>
      <c r="J104" s="118">
        <f>J152</f>
        <v>0</v>
      </c>
      <c r="L104" s="115"/>
    </row>
    <row r="105" spans="2:12" s="10" customFormat="1" ht="19.95" customHeight="1" hidden="1">
      <c r="B105" s="115"/>
      <c r="D105" s="116" t="s">
        <v>97</v>
      </c>
      <c r="E105" s="117"/>
      <c r="F105" s="117"/>
      <c r="G105" s="117"/>
      <c r="H105" s="117"/>
      <c r="I105" s="117"/>
      <c r="J105" s="118">
        <f>J157</f>
        <v>0</v>
      </c>
      <c r="L105" s="115"/>
    </row>
    <row r="106" spans="2:12" s="10" customFormat="1" ht="19.95" customHeight="1" hidden="1">
      <c r="B106" s="115"/>
      <c r="D106" s="116" t="s">
        <v>98</v>
      </c>
      <c r="E106" s="117"/>
      <c r="F106" s="117"/>
      <c r="G106" s="117"/>
      <c r="H106" s="117"/>
      <c r="I106" s="117"/>
      <c r="J106" s="118">
        <f>J163</f>
        <v>0</v>
      </c>
      <c r="L106" s="115"/>
    </row>
    <row r="107" spans="2:12" s="10" customFormat="1" ht="19.95" customHeight="1" hidden="1">
      <c r="B107" s="115"/>
      <c r="D107" s="116" t="s">
        <v>99</v>
      </c>
      <c r="E107" s="117"/>
      <c r="F107" s="117"/>
      <c r="G107" s="117"/>
      <c r="H107" s="117"/>
      <c r="I107" s="117"/>
      <c r="J107" s="118">
        <f>J168</f>
        <v>0</v>
      </c>
      <c r="L107" s="115"/>
    </row>
    <row r="108" spans="1:31" s="2" customFormat="1" ht="21.75" customHeight="1" hidden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" customHeight="1" hidden="1">
      <c r="A109" s="29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ht="10.2" hidden="1"/>
    <row r="111" ht="10.2" hidden="1"/>
    <row r="112" ht="10.2" hidden="1"/>
    <row r="113" spans="1:31" s="2" customFormat="1" ht="6.9" customHeight="1">
      <c r="A113" s="29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4.9" customHeight="1">
      <c r="A114" s="29"/>
      <c r="B114" s="30"/>
      <c r="C114" s="18" t="s">
        <v>100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4" t="s">
        <v>15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6.5" customHeight="1">
      <c r="A117" s="29"/>
      <c r="B117" s="30"/>
      <c r="C117" s="29"/>
      <c r="D117" s="29"/>
      <c r="E117" s="216" t="str">
        <f>E7</f>
        <v>Športová hala Hlohovec</v>
      </c>
      <c r="F117" s="217"/>
      <c r="G117" s="217"/>
      <c r="H117" s="217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4" t="s">
        <v>83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6.5" customHeight="1">
      <c r="A119" s="29"/>
      <c r="B119" s="30"/>
      <c r="C119" s="29"/>
      <c r="D119" s="29"/>
      <c r="E119" s="196" t="str">
        <f>E9</f>
        <v>SO-01 - Tribúna a povrch</v>
      </c>
      <c r="F119" s="218"/>
      <c r="G119" s="218"/>
      <c r="H119" s="218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19</v>
      </c>
      <c r="D121" s="29"/>
      <c r="E121" s="29"/>
      <c r="F121" s="22" t="str">
        <f>F12</f>
        <v xml:space="preserve"> </v>
      </c>
      <c r="G121" s="29"/>
      <c r="H121" s="29"/>
      <c r="I121" s="24" t="s">
        <v>21</v>
      </c>
      <c r="J121" s="55" t="str">
        <f>IF(J12="","",J12)</f>
        <v>19. 2. 2024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5.15" customHeight="1">
      <c r="A123" s="29"/>
      <c r="B123" s="30"/>
      <c r="C123" s="24" t="s">
        <v>23</v>
      </c>
      <c r="D123" s="29"/>
      <c r="E123" s="29"/>
      <c r="F123" s="22" t="str">
        <f>E15</f>
        <v xml:space="preserve"> </v>
      </c>
      <c r="G123" s="29"/>
      <c r="H123" s="29"/>
      <c r="I123" s="24" t="s">
        <v>28</v>
      </c>
      <c r="J123" s="27" t="str">
        <f>E21</f>
        <v xml:space="preserve">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5.15" customHeight="1">
      <c r="A124" s="29"/>
      <c r="B124" s="30"/>
      <c r="C124" s="24" t="s">
        <v>26</v>
      </c>
      <c r="D124" s="29"/>
      <c r="E124" s="29"/>
      <c r="F124" s="22" t="str">
        <f>IF(E18="","",E18)</f>
        <v>Vyplň údaj</v>
      </c>
      <c r="G124" s="29"/>
      <c r="H124" s="29"/>
      <c r="I124" s="24" t="s">
        <v>30</v>
      </c>
      <c r="J124" s="27" t="str">
        <f>E24</f>
        <v xml:space="preserve"> 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0.3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11" customFormat="1" ht="29.25" customHeight="1">
      <c r="A126" s="119"/>
      <c r="B126" s="120"/>
      <c r="C126" s="121" t="s">
        <v>101</v>
      </c>
      <c r="D126" s="122" t="s">
        <v>57</v>
      </c>
      <c r="E126" s="122" t="s">
        <v>53</v>
      </c>
      <c r="F126" s="122" t="s">
        <v>54</v>
      </c>
      <c r="G126" s="122" t="s">
        <v>102</v>
      </c>
      <c r="H126" s="122" t="s">
        <v>103</v>
      </c>
      <c r="I126" s="122" t="s">
        <v>104</v>
      </c>
      <c r="J126" s="123" t="s">
        <v>86</v>
      </c>
      <c r="K126" s="124" t="s">
        <v>105</v>
      </c>
      <c r="L126" s="125"/>
      <c r="M126" s="62" t="s">
        <v>1</v>
      </c>
      <c r="N126" s="63" t="s">
        <v>36</v>
      </c>
      <c r="O126" s="63" t="s">
        <v>106</v>
      </c>
      <c r="P126" s="63" t="s">
        <v>107</v>
      </c>
      <c r="Q126" s="63" t="s">
        <v>108</v>
      </c>
      <c r="R126" s="63" t="s">
        <v>109</v>
      </c>
      <c r="S126" s="63" t="s">
        <v>110</v>
      </c>
      <c r="T126" s="64" t="s">
        <v>111</v>
      </c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</row>
    <row r="127" spans="1:63" s="2" customFormat="1" ht="22.8" customHeight="1">
      <c r="A127" s="29"/>
      <c r="B127" s="30"/>
      <c r="C127" s="69" t="s">
        <v>87</v>
      </c>
      <c r="D127" s="29"/>
      <c r="E127" s="29"/>
      <c r="F127" s="29"/>
      <c r="G127" s="29"/>
      <c r="H127" s="29"/>
      <c r="I127" s="29"/>
      <c r="J127" s="126">
        <f>BK127</f>
        <v>0</v>
      </c>
      <c r="K127" s="29"/>
      <c r="L127" s="30"/>
      <c r="M127" s="65"/>
      <c r="N127" s="56"/>
      <c r="O127" s="66"/>
      <c r="P127" s="127">
        <f>P128+P140</f>
        <v>0</v>
      </c>
      <c r="Q127" s="66"/>
      <c r="R127" s="127">
        <f>R128+R140</f>
        <v>72.18528258999999</v>
      </c>
      <c r="S127" s="66"/>
      <c r="T127" s="128">
        <f>T128+T140</f>
        <v>170.41500000000002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4" t="s">
        <v>71</v>
      </c>
      <c r="AU127" s="14" t="s">
        <v>88</v>
      </c>
      <c r="BK127" s="129">
        <f>BK128+BK140</f>
        <v>0</v>
      </c>
    </row>
    <row r="128" spans="2:63" s="12" customFormat="1" ht="25.95" customHeight="1">
      <c r="B128" s="130"/>
      <c r="D128" s="131" t="s">
        <v>71</v>
      </c>
      <c r="E128" s="132" t="s">
        <v>112</v>
      </c>
      <c r="F128" s="132" t="s">
        <v>113</v>
      </c>
      <c r="I128" s="133"/>
      <c r="J128" s="134">
        <f>BK128</f>
        <v>0</v>
      </c>
      <c r="L128" s="130"/>
      <c r="M128" s="135"/>
      <c r="N128" s="136"/>
      <c r="O128" s="136"/>
      <c r="P128" s="137">
        <f>P129+P132+P138</f>
        <v>0</v>
      </c>
      <c r="Q128" s="136"/>
      <c r="R128" s="137">
        <f>R129+R132+R138</f>
        <v>2.16</v>
      </c>
      <c r="S128" s="136"/>
      <c r="T128" s="138">
        <f>T129+T132+T138</f>
        <v>13.96</v>
      </c>
      <c r="AR128" s="131" t="s">
        <v>80</v>
      </c>
      <c r="AT128" s="139" t="s">
        <v>71</v>
      </c>
      <c r="AU128" s="139" t="s">
        <v>72</v>
      </c>
      <c r="AY128" s="131" t="s">
        <v>114</v>
      </c>
      <c r="BK128" s="140">
        <f>BK129+BK132+BK138</f>
        <v>0</v>
      </c>
    </row>
    <row r="129" spans="2:63" s="12" customFormat="1" ht="22.8" customHeight="1">
      <c r="B129" s="130"/>
      <c r="D129" s="131" t="s">
        <v>71</v>
      </c>
      <c r="E129" s="141" t="s">
        <v>115</v>
      </c>
      <c r="F129" s="141" t="s">
        <v>116</v>
      </c>
      <c r="I129" s="133"/>
      <c r="J129" s="142">
        <f>BK129</f>
        <v>0</v>
      </c>
      <c r="L129" s="130"/>
      <c r="M129" s="135"/>
      <c r="N129" s="136"/>
      <c r="O129" s="136"/>
      <c r="P129" s="137">
        <f>SUM(P130:P131)</f>
        <v>0</v>
      </c>
      <c r="Q129" s="136"/>
      <c r="R129" s="137">
        <f>SUM(R130:R131)</f>
        <v>2.16</v>
      </c>
      <c r="S129" s="136"/>
      <c r="T129" s="138">
        <f>SUM(T130:T131)</f>
        <v>13.96</v>
      </c>
      <c r="AR129" s="131" t="s">
        <v>80</v>
      </c>
      <c r="AT129" s="139" t="s">
        <v>71</v>
      </c>
      <c r="AU129" s="139" t="s">
        <v>80</v>
      </c>
      <c r="AY129" s="131" t="s">
        <v>114</v>
      </c>
      <c r="BK129" s="140">
        <f>SUM(BK130:BK131)</f>
        <v>0</v>
      </c>
    </row>
    <row r="130" spans="1:65" s="2" customFormat="1" ht="16.5" customHeight="1">
      <c r="A130" s="29"/>
      <c r="B130" s="143"/>
      <c r="C130" s="144" t="s">
        <v>80</v>
      </c>
      <c r="D130" s="144" t="s">
        <v>117</v>
      </c>
      <c r="E130" s="145" t="s">
        <v>118</v>
      </c>
      <c r="F130" s="146" t="s">
        <v>119</v>
      </c>
      <c r="G130" s="147" t="s">
        <v>120</v>
      </c>
      <c r="H130" s="148">
        <v>1745</v>
      </c>
      <c r="I130" s="149"/>
      <c r="J130" s="150">
        <f>ROUND(I130*H130,2)</f>
        <v>0</v>
      </c>
      <c r="K130" s="151"/>
      <c r="L130" s="30"/>
      <c r="M130" s="152" t="s">
        <v>1</v>
      </c>
      <c r="N130" s="153" t="s">
        <v>38</v>
      </c>
      <c r="O130" s="58"/>
      <c r="P130" s="154">
        <f>O130*H130</f>
        <v>0</v>
      </c>
      <c r="Q130" s="154">
        <v>0</v>
      </c>
      <c r="R130" s="154">
        <f>Q130*H130</f>
        <v>0</v>
      </c>
      <c r="S130" s="154">
        <v>0.008</v>
      </c>
      <c r="T130" s="155">
        <f>S130*H130</f>
        <v>13.96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6" t="s">
        <v>121</v>
      </c>
      <c r="AT130" s="156" t="s">
        <v>117</v>
      </c>
      <c r="AU130" s="156" t="s">
        <v>122</v>
      </c>
      <c r="AY130" s="14" t="s">
        <v>114</v>
      </c>
      <c r="BE130" s="157">
        <f>IF(N130="základná",J130,0)</f>
        <v>0</v>
      </c>
      <c r="BF130" s="157">
        <f>IF(N130="znížená",J130,0)</f>
        <v>0</v>
      </c>
      <c r="BG130" s="157">
        <f>IF(N130="zákl. prenesená",J130,0)</f>
        <v>0</v>
      </c>
      <c r="BH130" s="157">
        <f>IF(N130="zníž. prenesená",J130,0)</f>
        <v>0</v>
      </c>
      <c r="BI130" s="157">
        <f>IF(N130="nulová",J130,0)</f>
        <v>0</v>
      </c>
      <c r="BJ130" s="14" t="s">
        <v>122</v>
      </c>
      <c r="BK130" s="157">
        <f>ROUND(I130*H130,2)</f>
        <v>0</v>
      </c>
      <c r="BL130" s="14" t="s">
        <v>121</v>
      </c>
      <c r="BM130" s="156" t="s">
        <v>123</v>
      </c>
    </row>
    <row r="131" spans="1:65" s="2" customFormat="1" ht="37.8" customHeight="1">
      <c r="A131" s="29"/>
      <c r="B131" s="143"/>
      <c r="C131" s="144" t="s">
        <v>122</v>
      </c>
      <c r="D131" s="144" t="s">
        <v>117</v>
      </c>
      <c r="E131" s="145" t="s">
        <v>124</v>
      </c>
      <c r="F131" s="146" t="s">
        <v>125</v>
      </c>
      <c r="G131" s="147" t="s">
        <v>120</v>
      </c>
      <c r="H131" s="148">
        <v>1200</v>
      </c>
      <c r="I131" s="149"/>
      <c r="J131" s="150">
        <f>ROUND(I131*H131,2)</f>
        <v>0</v>
      </c>
      <c r="K131" s="151"/>
      <c r="L131" s="30"/>
      <c r="M131" s="152" t="s">
        <v>1</v>
      </c>
      <c r="N131" s="153" t="s">
        <v>38</v>
      </c>
      <c r="O131" s="58"/>
      <c r="P131" s="154">
        <f>O131*H131</f>
        <v>0</v>
      </c>
      <c r="Q131" s="154">
        <v>0.0018</v>
      </c>
      <c r="R131" s="154">
        <f>Q131*H131</f>
        <v>2.16</v>
      </c>
      <c r="S131" s="154">
        <v>0</v>
      </c>
      <c r="T131" s="155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6" t="s">
        <v>121</v>
      </c>
      <c r="AT131" s="156" t="s">
        <v>117</v>
      </c>
      <c r="AU131" s="156" t="s">
        <v>122</v>
      </c>
      <c r="AY131" s="14" t="s">
        <v>114</v>
      </c>
      <c r="BE131" s="157">
        <f>IF(N131="základná",J131,0)</f>
        <v>0</v>
      </c>
      <c r="BF131" s="157">
        <f>IF(N131="znížená",J131,0)</f>
        <v>0</v>
      </c>
      <c r="BG131" s="157">
        <f>IF(N131="zákl. prenesená",J131,0)</f>
        <v>0</v>
      </c>
      <c r="BH131" s="157">
        <f>IF(N131="zníž. prenesená",J131,0)</f>
        <v>0</v>
      </c>
      <c r="BI131" s="157">
        <f>IF(N131="nulová",J131,0)</f>
        <v>0</v>
      </c>
      <c r="BJ131" s="14" t="s">
        <v>122</v>
      </c>
      <c r="BK131" s="157">
        <f>ROUND(I131*H131,2)</f>
        <v>0</v>
      </c>
      <c r="BL131" s="14" t="s">
        <v>121</v>
      </c>
      <c r="BM131" s="156" t="s">
        <v>126</v>
      </c>
    </row>
    <row r="132" spans="2:63" s="12" customFormat="1" ht="22.8" customHeight="1">
      <c r="B132" s="130"/>
      <c r="D132" s="131" t="s">
        <v>71</v>
      </c>
      <c r="E132" s="141" t="s">
        <v>127</v>
      </c>
      <c r="F132" s="141" t="s">
        <v>128</v>
      </c>
      <c r="I132" s="133"/>
      <c r="J132" s="142">
        <f>BK132</f>
        <v>0</v>
      </c>
      <c r="L132" s="130"/>
      <c r="M132" s="135"/>
      <c r="N132" s="136"/>
      <c r="O132" s="136"/>
      <c r="P132" s="137">
        <f>SUM(P133:P137)</f>
        <v>0</v>
      </c>
      <c r="Q132" s="136"/>
      <c r="R132" s="137">
        <f>SUM(R133:R137)</f>
        <v>0</v>
      </c>
      <c r="S132" s="136"/>
      <c r="T132" s="138">
        <f>SUM(T133:T137)</f>
        <v>0</v>
      </c>
      <c r="AR132" s="131" t="s">
        <v>80</v>
      </c>
      <c r="AT132" s="139" t="s">
        <v>71</v>
      </c>
      <c r="AU132" s="139" t="s">
        <v>80</v>
      </c>
      <c r="AY132" s="131" t="s">
        <v>114</v>
      </c>
      <c r="BK132" s="140">
        <f>SUM(BK133:BK137)</f>
        <v>0</v>
      </c>
    </row>
    <row r="133" spans="1:65" s="2" customFormat="1" ht="24.15" customHeight="1">
      <c r="A133" s="29"/>
      <c r="B133" s="143"/>
      <c r="C133" s="144" t="s">
        <v>129</v>
      </c>
      <c r="D133" s="144" t="s">
        <v>117</v>
      </c>
      <c r="E133" s="145" t="s">
        <v>130</v>
      </c>
      <c r="F133" s="146" t="s">
        <v>131</v>
      </c>
      <c r="G133" s="147" t="s">
        <v>132</v>
      </c>
      <c r="H133" s="148">
        <v>159.415</v>
      </c>
      <c r="I133" s="149"/>
      <c r="J133" s="150">
        <f>ROUND(I133*H133,2)</f>
        <v>0</v>
      </c>
      <c r="K133" s="151"/>
      <c r="L133" s="30"/>
      <c r="M133" s="152" t="s">
        <v>1</v>
      </c>
      <c r="N133" s="153" t="s">
        <v>38</v>
      </c>
      <c r="O133" s="58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6" t="s">
        <v>121</v>
      </c>
      <c r="AT133" s="156" t="s">
        <v>117</v>
      </c>
      <c r="AU133" s="156" t="s">
        <v>122</v>
      </c>
      <c r="AY133" s="14" t="s">
        <v>114</v>
      </c>
      <c r="BE133" s="157">
        <f>IF(N133="základná",J133,0)</f>
        <v>0</v>
      </c>
      <c r="BF133" s="157">
        <f>IF(N133="znížená",J133,0)</f>
        <v>0</v>
      </c>
      <c r="BG133" s="157">
        <f>IF(N133="zákl. prenesená",J133,0)</f>
        <v>0</v>
      </c>
      <c r="BH133" s="157">
        <f>IF(N133="zníž. prenesená",J133,0)</f>
        <v>0</v>
      </c>
      <c r="BI133" s="157">
        <f>IF(N133="nulová",J133,0)</f>
        <v>0</v>
      </c>
      <c r="BJ133" s="14" t="s">
        <v>122</v>
      </c>
      <c r="BK133" s="157">
        <f>ROUND(I133*H133,2)</f>
        <v>0</v>
      </c>
      <c r="BL133" s="14" t="s">
        <v>121</v>
      </c>
      <c r="BM133" s="156" t="s">
        <v>133</v>
      </c>
    </row>
    <row r="134" spans="1:65" s="2" customFormat="1" ht="33" customHeight="1">
      <c r="A134" s="29"/>
      <c r="B134" s="143"/>
      <c r="C134" s="144" t="s">
        <v>121</v>
      </c>
      <c r="D134" s="144" t="s">
        <v>117</v>
      </c>
      <c r="E134" s="145" t="s">
        <v>134</v>
      </c>
      <c r="F134" s="146" t="s">
        <v>135</v>
      </c>
      <c r="G134" s="147" t="s">
        <v>132</v>
      </c>
      <c r="H134" s="148">
        <v>1115.905</v>
      </c>
      <c r="I134" s="149"/>
      <c r="J134" s="150">
        <f>ROUND(I134*H134,2)</f>
        <v>0</v>
      </c>
      <c r="K134" s="151"/>
      <c r="L134" s="30"/>
      <c r="M134" s="152" t="s">
        <v>1</v>
      </c>
      <c r="N134" s="153" t="s">
        <v>38</v>
      </c>
      <c r="O134" s="58"/>
      <c r="P134" s="154">
        <f>O134*H134</f>
        <v>0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6" t="s">
        <v>121</v>
      </c>
      <c r="AT134" s="156" t="s">
        <v>117</v>
      </c>
      <c r="AU134" s="156" t="s">
        <v>122</v>
      </c>
      <c r="AY134" s="14" t="s">
        <v>114</v>
      </c>
      <c r="BE134" s="157">
        <f>IF(N134="základná",J134,0)</f>
        <v>0</v>
      </c>
      <c r="BF134" s="157">
        <f>IF(N134="znížená",J134,0)</f>
        <v>0</v>
      </c>
      <c r="BG134" s="157">
        <f>IF(N134="zákl. prenesená",J134,0)</f>
        <v>0</v>
      </c>
      <c r="BH134" s="157">
        <f>IF(N134="zníž. prenesená",J134,0)</f>
        <v>0</v>
      </c>
      <c r="BI134" s="157">
        <f>IF(N134="nulová",J134,0)</f>
        <v>0</v>
      </c>
      <c r="BJ134" s="14" t="s">
        <v>122</v>
      </c>
      <c r="BK134" s="157">
        <f>ROUND(I134*H134,2)</f>
        <v>0</v>
      </c>
      <c r="BL134" s="14" t="s">
        <v>121</v>
      </c>
      <c r="BM134" s="156" t="s">
        <v>136</v>
      </c>
    </row>
    <row r="135" spans="1:65" s="2" customFormat="1" ht="24.15" customHeight="1">
      <c r="A135" s="29"/>
      <c r="B135" s="143"/>
      <c r="C135" s="144" t="s">
        <v>115</v>
      </c>
      <c r="D135" s="144" t="s">
        <v>117</v>
      </c>
      <c r="E135" s="145" t="s">
        <v>137</v>
      </c>
      <c r="F135" s="146" t="s">
        <v>138</v>
      </c>
      <c r="G135" s="147" t="s">
        <v>132</v>
      </c>
      <c r="H135" s="148">
        <v>148.415</v>
      </c>
      <c r="I135" s="149"/>
      <c r="J135" s="150">
        <f>ROUND(I135*H135,2)</f>
        <v>0</v>
      </c>
      <c r="K135" s="151"/>
      <c r="L135" s="30"/>
      <c r="M135" s="152" t="s">
        <v>1</v>
      </c>
      <c r="N135" s="153" t="s">
        <v>38</v>
      </c>
      <c r="O135" s="58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6" t="s">
        <v>121</v>
      </c>
      <c r="AT135" s="156" t="s">
        <v>117</v>
      </c>
      <c r="AU135" s="156" t="s">
        <v>122</v>
      </c>
      <c r="AY135" s="14" t="s">
        <v>114</v>
      </c>
      <c r="BE135" s="157">
        <f>IF(N135="základná",J135,0)</f>
        <v>0</v>
      </c>
      <c r="BF135" s="157">
        <f>IF(N135="znížená",J135,0)</f>
        <v>0</v>
      </c>
      <c r="BG135" s="157">
        <f>IF(N135="zákl. prenesená",J135,0)</f>
        <v>0</v>
      </c>
      <c r="BH135" s="157">
        <f>IF(N135="zníž. prenesená",J135,0)</f>
        <v>0</v>
      </c>
      <c r="BI135" s="157">
        <f>IF(N135="nulová",J135,0)</f>
        <v>0</v>
      </c>
      <c r="BJ135" s="14" t="s">
        <v>122</v>
      </c>
      <c r="BK135" s="157">
        <f>ROUND(I135*H135,2)</f>
        <v>0</v>
      </c>
      <c r="BL135" s="14" t="s">
        <v>121</v>
      </c>
      <c r="BM135" s="156" t="s">
        <v>139</v>
      </c>
    </row>
    <row r="136" spans="1:65" s="2" customFormat="1" ht="24.15" customHeight="1">
      <c r="A136" s="29"/>
      <c r="B136" s="143"/>
      <c r="C136" s="144" t="s">
        <v>140</v>
      </c>
      <c r="D136" s="144" t="s">
        <v>117</v>
      </c>
      <c r="E136" s="145" t="s">
        <v>141</v>
      </c>
      <c r="F136" s="146" t="s">
        <v>142</v>
      </c>
      <c r="G136" s="147" t="s">
        <v>132</v>
      </c>
      <c r="H136" s="148">
        <v>11</v>
      </c>
      <c r="I136" s="149"/>
      <c r="J136" s="150">
        <f>ROUND(I136*H136,2)</f>
        <v>0</v>
      </c>
      <c r="K136" s="151"/>
      <c r="L136" s="30"/>
      <c r="M136" s="152" t="s">
        <v>1</v>
      </c>
      <c r="N136" s="153" t="s">
        <v>38</v>
      </c>
      <c r="O136" s="58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6" t="s">
        <v>121</v>
      </c>
      <c r="AT136" s="156" t="s">
        <v>117</v>
      </c>
      <c r="AU136" s="156" t="s">
        <v>122</v>
      </c>
      <c r="AY136" s="14" t="s">
        <v>114</v>
      </c>
      <c r="BE136" s="157">
        <f>IF(N136="základná",J136,0)</f>
        <v>0</v>
      </c>
      <c r="BF136" s="157">
        <f>IF(N136="znížená",J136,0)</f>
        <v>0</v>
      </c>
      <c r="BG136" s="157">
        <f>IF(N136="zákl. prenesená",J136,0)</f>
        <v>0</v>
      </c>
      <c r="BH136" s="157">
        <f>IF(N136="zníž. prenesená",J136,0)</f>
        <v>0</v>
      </c>
      <c r="BI136" s="157">
        <f>IF(N136="nulová",J136,0)</f>
        <v>0</v>
      </c>
      <c r="BJ136" s="14" t="s">
        <v>122</v>
      </c>
      <c r="BK136" s="157">
        <f>ROUND(I136*H136,2)</f>
        <v>0</v>
      </c>
      <c r="BL136" s="14" t="s">
        <v>121</v>
      </c>
      <c r="BM136" s="156" t="s">
        <v>143</v>
      </c>
    </row>
    <row r="137" spans="1:65" s="2" customFormat="1" ht="24.15" customHeight="1">
      <c r="A137" s="29"/>
      <c r="B137" s="143"/>
      <c r="C137" s="144" t="s">
        <v>144</v>
      </c>
      <c r="D137" s="144" t="s">
        <v>117</v>
      </c>
      <c r="E137" s="145" t="s">
        <v>145</v>
      </c>
      <c r="F137" s="146" t="s">
        <v>146</v>
      </c>
      <c r="G137" s="147" t="s">
        <v>132</v>
      </c>
      <c r="H137" s="148">
        <v>148.415</v>
      </c>
      <c r="I137" s="149"/>
      <c r="J137" s="150">
        <f>ROUND(I137*H137,2)</f>
        <v>0</v>
      </c>
      <c r="K137" s="151"/>
      <c r="L137" s="30"/>
      <c r="M137" s="152" t="s">
        <v>1</v>
      </c>
      <c r="N137" s="153" t="s">
        <v>38</v>
      </c>
      <c r="O137" s="58"/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6" t="s">
        <v>121</v>
      </c>
      <c r="AT137" s="156" t="s">
        <v>117</v>
      </c>
      <c r="AU137" s="156" t="s">
        <v>122</v>
      </c>
      <c r="AY137" s="14" t="s">
        <v>114</v>
      </c>
      <c r="BE137" s="157">
        <f>IF(N137="základná",J137,0)</f>
        <v>0</v>
      </c>
      <c r="BF137" s="157">
        <f>IF(N137="znížená",J137,0)</f>
        <v>0</v>
      </c>
      <c r="BG137" s="157">
        <f>IF(N137="zákl. prenesená",J137,0)</f>
        <v>0</v>
      </c>
      <c r="BH137" s="157">
        <f>IF(N137="zníž. prenesená",J137,0)</f>
        <v>0</v>
      </c>
      <c r="BI137" s="157">
        <f>IF(N137="nulová",J137,0)</f>
        <v>0</v>
      </c>
      <c r="BJ137" s="14" t="s">
        <v>122</v>
      </c>
      <c r="BK137" s="157">
        <f>ROUND(I137*H137,2)</f>
        <v>0</v>
      </c>
      <c r="BL137" s="14" t="s">
        <v>121</v>
      </c>
      <c r="BM137" s="156" t="s">
        <v>147</v>
      </c>
    </row>
    <row r="138" spans="2:63" s="12" customFormat="1" ht="22.8" customHeight="1">
      <c r="B138" s="130"/>
      <c r="D138" s="131" t="s">
        <v>71</v>
      </c>
      <c r="E138" s="141" t="s">
        <v>148</v>
      </c>
      <c r="F138" s="141" t="s">
        <v>149</v>
      </c>
      <c r="I138" s="133"/>
      <c r="J138" s="142">
        <f>BK138</f>
        <v>0</v>
      </c>
      <c r="L138" s="130"/>
      <c r="M138" s="135"/>
      <c r="N138" s="136"/>
      <c r="O138" s="136"/>
      <c r="P138" s="137">
        <f>P139</f>
        <v>0</v>
      </c>
      <c r="Q138" s="136"/>
      <c r="R138" s="137">
        <f>R139</f>
        <v>0</v>
      </c>
      <c r="S138" s="136"/>
      <c r="T138" s="138">
        <f>T139</f>
        <v>0</v>
      </c>
      <c r="AR138" s="131" t="s">
        <v>80</v>
      </c>
      <c r="AT138" s="139" t="s">
        <v>71</v>
      </c>
      <c r="AU138" s="139" t="s">
        <v>80</v>
      </c>
      <c r="AY138" s="131" t="s">
        <v>114</v>
      </c>
      <c r="BK138" s="140">
        <f>BK139</f>
        <v>0</v>
      </c>
    </row>
    <row r="139" spans="1:65" s="2" customFormat="1" ht="24.15" customHeight="1">
      <c r="A139" s="29"/>
      <c r="B139" s="143"/>
      <c r="C139" s="144" t="s">
        <v>150</v>
      </c>
      <c r="D139" s="144" t="s">
        <v>117</v>
      </c>
      <c r="E139" s="145" t="s">
        <v>151</v>
      </c>
      <c r="F139" s="146" t="s">
        <v>152</v>
      </c>
      <c r="G139" s="147" t="s">
        <v>132</v>
      </c>
      <c r="H139" s="148">
        <v>2.16</v>
      </c>
      <c r="I139" s="149"/>
      <c r="J139" s="150">
        <f>ROUND(I139*H139,2)</f>
        <v>0</v>
      </c>
      <c r="K139" s="151"/>
      <c r="L139" s="30"/>
      <c r="M139" s="152" t="s">
        <v>1</v>
      </c>
      <c r="N139" s="153" t="s">
        <v>38</v>
      </c>
      <c r="O139" s="58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6" t="s">
        <v>121</v>
      </c>
      <c r="AT139" s="156" t="s">
        <v>117</v>
      </c>
      <c r="AU139" s="156" t="s">
        <v>122</v>
      </c>
      <c r="AY139" s="14" t="s">
        <v>114</v>
      </c>
      <c r="BE139" s="157">
        <f>IF(N139="základná",J139,0)</f>
        <v>0</v>
      </c>
      <c r="BF139" s="157">
        <f>IF(N139="znížená",J139,0)</f>
        <v>0</v>
      </c>
      <c r="BG139" s="157">
        <f>IF(N139="zákl. prenesená",J139,0)</f>
        <v>0</v>
      </c>
      <c r="BH139" s="157">
        <f>IF(N139="zníž. prenesená",J139,0)</f>
        <v>0</v>
      </c>
      <c r="BI139" s="157">
        <f>IF(N139="nulová",J139,0)</f>
        <v>0</v>
      </c>
      <c r="BJ139" s="14" t="s">
        <v>122</v>
      </c>
      <c r="BK139" s="157">
        <f>ROUND(I139*H139,2)</f>
        <v>0</v>
      </c>
      <c r="BL139" s="14" t="s">
        <v>121</v>
      </c>
      <c r="BM139" s="156" t="s">
        <v>153</v>
      </c>
    </row>
    <row r="140" spans="2:63" s="12" customFormat="1" ht="25.95" customHeight="1">
      <c r="B140" s="130"/>
      <c r="D140" s="131" t="s">
        <v>71</v>
      </c>
      <c r="E140" s="132" t="s">
        <v>154</v>
      </c>
      <c r="F140" s="132" t="s">
        <v>155</v>
      </c>
      <c r="I140" s="133"/>
      <c r="J140" s="134">
        <f>BK140</f>
        <v>0</v>
      </c>
      <c r="L140" s="130"/>
      <c r="M140" s="135"/>
      <c r="N140" s="136"/>
      <c r="O140" s="136"/>
      <c r="P140" s="137">
        <f>P141+P149+P152+P157+P163+P168</f>
        <v>0</v>
      </c>
      <c r="Q140" s="136"/>
      <c r="R140" s="137">
        <f>R141+R149+R152+R157+R163+R168</f>
        <v>70.02528258999999</v>
      </c>
      <c r="S140" s="136"/>
      <c r="T140" s="138">
        <f>T141+T149+T152+T157+T163+T168</f>
        <v>156.455</v>
      </c>
      <c r="AR140" s="131" t="s">
        <v>122</v>
      </c>
      <c r="AT140" s="139" t="s">
        <v>71</v>
      </c>
      <c r="AU140" s="139" t="s">
        <v>72</v>
      </c>
      <c r="AY140" s="131" t="s">
        <v>114</v>
      </c>
      <c r="BK140" s="140">
        <f>BK141+BK149+BK152+BK157+BK163+BK168</f>
        <v>0</v>
      </c>
    </row>
    <row r="141" spans="2:63" s="12" customFormat="1" ht="22.8" customHeight="1">
      <c r="B141" s="130"/>
      <c r="D141" s="131" t="s">
        <v>71</v>
      </c>
      <c r="E141" s="141" t="s">
        <v>156</v>
      </c>
      <c r="F141" s="141" t="s">
        <v>157</v>
      </c>
      <c r="I141" s="133"/>
      <c r="J141" s="142">
        <f>BK141</f>
        <v>0</v>
      </c>
      <c r="L141" s="130"/>
      <c r="M141" s="135"/>
      <c r="N141" s="136"/>
      <c r="O141" s="136"/>
      <c r="P141" s="137">
        <f>SUM(P142:P148)</f>
        <v>0</v>
      </c>
      <c r="Q141" s="136"/>
      <c r="R141" s="137">
        <f>SUM(R142:R148)</f>
        <v>33.10801032</v>
      </c>
      <c r="S141" s="136"/>
      <c r="T141" s="138">
        <f>SUM(T142:T148)</f>
        <v>126.23</v>
      </c>
      <c r="AR141" s="131" t="s">
        <v>122</v>
      </c>
      <c r="AT141" s="139" t="s">
        <v>71</v>
      </c>
      <c r="AU141" s="139" t="s">
        <v>80</v>
      </c>
      <c r="AY141" s="131" t="s">
        <v>114</v>
      </c>
      <c r="BK141" s="140">
        <f>SUM(BK142:BK148)</f>
        <v>0</v>
      </c>
    </row>
    <row r="142" spans="1:65" s="2" customFormat="1" ht="24.15" customHeight="1">
      <c r="A142" s="29"/>
      <c r="B142" s="143"/>
      <c r="C142" s="144" t="s">
        <v>127</v>
      </c>
      <c r="D142" s="144" t="s">
        <v>117</v>
      </c>
      <c r="E142" s="145" t="s">
        <v>158</v>
      </c>
      <c r="F142" s="146" t="s">
        <v>159</v>
      </c>
      <c r="G142" s="147" t="s">
        <v>120</v>
      </c>
      <c r="H142" s="148">
        <v>90.384</v>
      </c>
      <c r="I142" s="149"/>
      <c r="J142" s="150">
        <f aca="true" t="shared" si="0" ref="J142:J148">ROUND(I142*H142,2)</f>
        <v>0</v>
      </c>
      <c r="K142" s="151"/>
      <c r="L142" s="30"/>
      <c r="M142" s="152" t="s">
        <v>1</v>
      </c>
      <c r="N142" s="153" t="s">
        <v>38</v>
      </c>
      <c r="O142" s="58"/>
      <c r="P142" s="154">
        <f aca="true" t="shared" si="1" ref="P142:P148">O142*H142</f>
        <v>0</v>
      </c>
      <c r="Q142" s="154">
        <v>0</v>
      </c>
      <c r="R142" s="154">
        <f aca="true" t="shared" si="2" ref="R142:R148">Q142*H142</f>
        <v>0</v>
      </c>
      <c r="S142" s="154">
        <v>0</v>
      </c>
      <c r="T142" s="155">
        <f aca="true" t="shared" si="3" ref="T142:T148"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6" t="s">
        <v>160</v>
      </c>
      <c r="AT142" s="156" t="s">
        <v>117</v>
      </c>
      <c r="AU142" s="156" t="s">
        <v>122</v>
      </c>
      <c r="AY142" s="14" t="s">
        <v>114</v>
      </c>
      <c r="BE142" s="157">
        <f aca="true" t="shared" si="4" ref="BE142:BE148">IF(N142="základná",J142,0)</f>
        <v>0</v>
      </c>
      <c r="BF142" s="157">
        <f aca="true" t="shared" si="5" ref="BF142:BF148">IF(N142="znížená",J142,0)</f>
        <v>0</v>
      </c>
      <c r="BG142" s="157">
        <f aca="true" t="shared" si="6" ref="BG142:BG148">IF(N142="zákl. prenesená",J142,0)</f>
        <v>0</v>
      </c>
      <c r="BH142" s="157">
        <f aca="true" t="shared" si="7" ref="BH142:BH148">IF(N142="zníž. prenesená",J142,0)</f>
        <v>0</v>
      </c>
      <c r="BI142" s="157">
        <f aca="true" t="shared" si="8" ref="BI142:BI148">IF(N142="nulová",J142,0)</f>
        <v>0</v>
      </c>
      <c r="BJ142" s="14" t="s">
        <v>122</v>
      </c>
      <c r="BK142" s="157">
        <f aca="true" t="shared" si="9" ref="BK142:BK148">ROUND(I142*H142,2)</f>
        <v>0</v>
      </c>
      <c r="BL142" s="14" t="s">
        <v>160</v>
      </c>
      <c r="BM142" s="156" t="s">
        <v>161</v>
      </c>
    </row>
    <row r="143" spans="1:65" s="2" customFormat="1" ht="24.15" customHeight="1">
      <c r="A143" s="29"/>
      <c r="B143" s="143"/>
      <c r="C143" s="158" t="s">
        <v>162</v>
      </c>
      <c r="D143" s="158" t="s">
        <v>163</v>
      </c>
      <c r="E143" s="159" t="s">
        <v>164</v>
      </c>
      <c r="F143" s="160" t="s">
        <v>165</v>
      </c>
      <c r="G143" s="161" t="s">
        <v>166</v>
      </c>
      <c r="H143" s="162">
        <v>2.983</v>
      </c>
      <c r="I143" s="163"/>
      <c r="J143" s="164">
        <f t="shared" si="0"/>
        <v>0</v>
      </c>
      <c r="K143" s="165"/>
      <c r="L143" s="166"/>
      <c r="M143" s="167" t="s">
        <v>1</v>
      </c>
      <c r="N143" s="168" t="s">
        <v>38</v>
      </c>
      <c r="O143" s="58"/>
      <c r="P143" s="154">
        <f t="shared" si="1"/>
        <v>0</v>
      </c>
      <c r="Q143" s="154">
        <v>0.55</v>
      </c>
      <c r="R143" s="154">
        <f t="shared" si="2"/>
        <v>1.6406500000000002</v>
      </c>
      <c r="S143" s="154">
        <v>0</v>
      </c>
      <c r="T143" s="155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6" t="s">
        <v>167</v>
      </c>
      <c r="AT143" s="156" t="s">
        <v>163</v>
      </c>
      <c r="AU143" s="156" t="s">
        <v>122</v>
      </c>
      <c r="AY143" s="14" t="s">
        <v>114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4" t="s">
        <v>122</v>
      </c>
      <c r="BK143" s="157">
        <f t="shared" si="9"/>
        <v>0</v>
      </c>
      <c r="BL143" s="14" t="s">
        <v>160</v>
      </c>
      <c r="BM143" s="156" t="s">
        <v>168</v>
      </c>
    </row>
    <row r="144" spans="1:65" s="2" customFormat="1" ht="16.5" customHeight="1">
      <c r="A144" s="29"/>
      <c r="B144" s="143"/>
      <c r="C144" s="144" t="s">
        <v>169</v>
      </c>
      <c r="D144" s="144" t="s">
        <v>117</v>
      </c>
      <c r="E144" s="145" t="s">
        <v>170</v>
      </c>
      <c r="F144" s="146" t="s">
        <v>171</v>
      </c>
      <c r="G144" s="147" t="s">
        <v>120</v>
      </c>
      <c r="H144" s="148">
        <v>376</v>
      </c>
      <c r="I144" s="149"/>
      <c r="J144" s="150">
        <f t="shared" si="0"/>
        <v>0</v>
      </c>
      <c r="K144" s="151"/>
      <c r="L144" s="30"/>
      <c r="M144" s="152" t="s">
        <v>1</v>
      </c>
      <c r="N144" s="153" t="s">
        <v>38</v>
      </c>
      <c r="O144" s="58"/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6" t="s">
        <v>160</v>
      </c>
      <c r="AT144" s="156" t="s">
        <v>117</v>
      </c>
      <c r="AU144" s="156" t="s">
        <v>122</v>
      </c>
      <c r="AY144" s="14" t="s">
        <v>114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4" t="s">
        <v>122</v>
      </c>
      <c r="BK144" s="157">
        <f t="shared" si="9"/>
        <v>0</v>
      </c>
      <c r="BL144" s="14" t="s">
        <v>160</v>
      </c>
      <c r="BM144" s="156" t="s">
        <v>172</v>
      </c>
    </row>
    <row r="145" spans="1:65" s="2" customFormat="1" ht="16.5" customHeight="1">
      <c r="A145" s="29"/>
      <c r="B145" s="143"/>
      <c r="C145" s="158" t="s">
        <v>173</v>
      </c>
      <c r="D145" s="158" t="s">
        <v>163</v>
      </c>
      <c r="E145" s="159" t="s">
        <v>174</v>
      </c>
      <c r="F145" s="160" t="s">
        <v>175</v>
      </c>
      <c r="G145" s="161" t="s">
        <v>166</v>
      </c>
      <c r="H145" s="162">
        <v>9.048</v>
      </c>
      <c r="I145" s="163"/>
      <c r="J145" s="164">
        <f t="shared" si="0"/>
        <v>0</v>
      </c>
      <c r="K145" s="165"/>
      <c r="L145" s="166"/>
      <c r="M145" s="167" t="s">
        <v>1</v>
      </c>
      <c r="N145" s="168" t="s">
        <v>38</v>
      </c>
      <c r="O145" s="58"/>
      <c r="P145" s="154">
        <f t="shared" si="1"/>
        <v>0</v>
      </c>
      <c r="Q145" s="154">
        <v>0.03334</v>
      </c>
      <c r="R145" s="154">
        <f t="shared" si="2"/>
        <v>0.30166032000000004</v>
      </c>
      <c r="S145" s="154">
        <v>0</v>
      </c>
      <c r="T145" s="155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6" t="s">
        <v>167</v>
      </c>
      <c r="AT145" s="156" t="s">
        <v>163</v>
      </c>
      <c r="AU145" s="156" t="s">
        <v>122</v>
      </c>
      <c r="AY145" s="14" t="s">
        <v>114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4" t="s">
        <v>122</v>
      </c>
      <c r="BK145" s="157">
        <f t="shared" si="9"/>
        <v>0</v>
      </c>
      <c r="BL145" s="14" t="s">
        <v>160</v>
      </c>
      <c r="BM145" s="156" t="s">
        <v>176</v>
      </c>
    </row>
    <row r="146" spans="1:65" s="2" customFormat="1" ht="16.5" customHeight="1">
      <c r="A146" s="29"/>
      <c r="B146" s="143"/>
      <c r="C146" s="144" t="s">
        <v>177</v>
      </c>
      <c r="D146" s="144" t="s">
        <v>117</v>
      </c>
      <c r="E146" s="145" t="s">
        <v>178</v>
      </c>
      <c r="F146" s="146" t="s">
        <v>179</v>
      </c>
      <c r="G146" s="147" t="s">
        <v>166</v>
      </c>
      <c r="H146" s="148">
        <v>8</v>
      </c>
      <c r="I146" s="149"/>
      <c r="J146" s="150">
        <f t="shared" si="0"/>
        <v>0</v>
      </c>
      <c r="K146" s="151"/>
      <c r="L146" s="30"/>
      <c r="M146" s="152" t="s">
        <v>1</v>
      </c>
      <c r="N146" s="153" t="s">
        <v>38</v>
      </c>
      <c r="O146" s="58"/>
      <c r="P146" s="154">
        <f t="shared" si="1"/>
        <v>0</v>
      </c>
      <c r="Q146" s="154">
        <v>0</v>
      </c>
      <c r="R146" s="154">
        <f t="shared" si="2"/>
        <v>0</v>
      </c>
      <c r="S146" s="154">
        <v>0.51</v>
      </c>
      <c r="T146" s="155">
        <f t="shared" si="3"/>
        <v>4.08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6" t="s">
        <v>160</v>
      </c>
      <c r="AT146" s="156" t="s">
        <v>117</v>
      </c>
      <c r="AU146" s="156" t="s">
        <v>122</v>
      </c>
      <c r="AY146" s="14" t="s">
        <v>114</v>
      </c>
      <c r="BE146" s="157">
        <f t="shared" si="4"/>
        <v>0</v>
      </c>
      <c r="BF146" s="157">
        <f t="shared" si="5"/>
        <v>0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4" t="s">
        <v>122</v>
      </c>
      <c r="BK146" s="157">
        <f t="shared" si="9"/>
        <v>0</v>
      </c>
      <c r="BL146" s="14" t="s">
        <v>160</v>
      </c>
      <c r="BM146" s="156" t="s">
        <v>180</v>
      </c>
    </row>
    <row r="147" spans="1:65" s="2" customFormat="1" ht="24.15" customHeight="1">
      <c r="A147" s="29"/>
      <c r="B147" s="143"/>
      <c r="C147" s="144" t="s">
        <v>181</v>
      </c>
      <c r="D147" s="144" t="s">
        <v>117</v>
      </c>
      <c r="E147" s="145" t="s">
        <v>182</v>
      </c>
      <c r="F147" s="146" t="s">
        <v>183</v>
      </c>
      <c r="G147" s="147" t="s">
        <v>120</v>
      </c>
      <c r="H147" s="148">
        <v>3490</v>
      </c>
      <c r="I147" s="149"/>
      <c r="J147" s="150">
        <f t="shared" si="0"/>
        <v>0</v>
      </c>
      <c r="K147" s="151"/>
      <c r="L147" s="30"/>
      <c r="M147" s="152" t="s">
        <v>1</v>
      </c>
      <c r="N147" s="153" t="s">
        <v>38</v>
      </c>
      <c r="O147" s="58"/>
      <c r="P147" s="154">
        <f t="shared" si="1"/>
        <v>0</v>
      </c>
      <c r="Q147" s="154">
        <v>0</v>
      </c>
      <c r="R147" s="154">
        <f t="shared" si="2"/>
        <v>0</v>
      </c>
      <c r="S147" s="154">
        <v>0.035</v>
      </c>
      <c r="T147" s="155">
        <f t="shared" si="3"/>
        <v>122.15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6" t="s">
        <v>160</v>
      </c>
      <c r="AT147" s="156" t="s">
        <v>117</v>
      </c>
      <c r="AU147" s="156" t="s">
        <v>122</v>
      </c>
      <c r="AY147" s="14" t="s">
        <v>114</v>
      </c>
      <c r="BE147" s="157">
        <f t="shared" si="4"/>
        <v>0</v>
      </c>
      <c r="BF147" s="157">
        <f t="shared" si="5"/>
        <v>0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4" t="s">
        <v>122</v>
      </c>
      <c r="BK147" s="157">
        <f t="shared" si="9"/>
        <v>0</v>
      </c>
      <c r="BL147" s="14" t="s">
        <v>160</v>
      </c>
      <c r="BM147" s="156" t="s">
        <v>184</v>
      </c>
    </row>
    <row r="148" spans="1:65" s="2" customFormat="1" ht="33" customHeight="1">
      <c r="A148" s="29"/>
      <c r="B148" s="143"/>
      <c r="C148" s="144" t="s">
        <v>185</v>
      </c>
      <c r="D148" s="144" t="s">
        <v>117</v>
      </c>
      <c r="E148" s="145" t="s">
        <v>186</v>
      </c>
      <c r="F148" s="146" t="s">
        <v>187</v>
      </c>
      <c r="G148" s="147" t="s">
        <v>120</v>
      </c>
      <c r="H148" s="148">
        <v>3490</v>
      </c>
      <c r="I148" s="149"/>
      <c r="J148" s="150">
        <f t="shared" si="0"/>
        <v>0</v>
      </c>
      <c r="K148" s="151"/>
      <c r="L148" s="30"/>
      <c r="M148" s="152" t="s">
        <v>1</v>
      </c>
      <c r="N148" s="153" t="s">
        <v>38</v>
      </c>
      <c r="O148" s="58"/>
      <c r="P148" s="154">
        <f t="shared" si="1"/>
        <v>0</v>
      </c>
      <c r="Q148" s="154">
        <v>0.00893</v>
      </c>
      <c r="R148" s="154">
        <f t="shared" si="2"/>
        <v>31.1657</v>
      </c>
      <c r="S148" s="154">
        <v>0</v>
      </c>
      <c r="T148" s="155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6" t="s">
        <v>160</v>
      </c>
      <c r="AT148" s="156" t="s">
        <v>117</v>
      </c>
      <c r="AU148" s="156" t="s">
        <v>122</v>
      </c>
      <c r="AY148" s="14" t="s">
        <v>114</v>
      </c>
      <c r="BE148" s="157">
        <f t="shared" si="4"/>
        <v>0</v>
      </c>
      <c r="BF148" s="157">
        <f t="shared" si="5"/>
        <v>0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4" t="s">
        <v>122</v>
      </c>
      <c r="BK148" s="157">
        <f t="shared" si="9"/>
        <v>0</v>
      </c>
      <c r="BL148" s="14" t="s">
        <v>160</v>
      </c>
      <c r="BM148" s="156" t="s">
        <v>188</v>
      </c>
    </row>
    <row r="149" spans="2:63" s="12" customFormat="1" ht="22.8" customHeight="1">
      <c r="B149" s="130"/>
      <c r="D149" s="131" t="s">
        <v>71</v>
      </c>
      <c r="E149" s="141" t="s">
        <v>189</v>
      </c>
      <c r="F149" s="141" t="s">
        <v>190</v>
      </c>
      <c r="I149" s="133"/>
      <c r="J149" s="142">
        <f>BK149</f>
        <v>0</v>
      </c>
      <c r="L149" s="130"/>
      <c r="M149" s="135"/>
      <c r="N149" s="136"/>
      <c r="O149" s="136"/>
      <c r="P149" s="137">
        <f>SUM(P150:P151)</f>
        <v>0</v>
      </c>
      <c r="Q149" s="136"/>
      <c r="R149" s="137">
        <f>SUM(R150:R151)</f>
        <v>17.27835</v>
      </c>
      <c r="S149" s="136"/>
      <c r="T149" s="138">
        <f>SUM(T150:T151)</f>
        <v>0</v>
      </c>
      <c r="AR149" s="131" t="s">
        <v>122</v>
      </c>
      <c r="AT149" s="139" t="s">
        <v>71</v>
      </c>
      <c r="AU149" s="139" t="s">
        <v>80</v>
      </c>
      <c r="AY149" s="131" t="s">
        <v>114</v>
      </c>
      <c r="BK149" s="140">
        <f>SUM(BK150:BK151)</f>
        <v>0</v>
      </c>
    </row>
    <row r="150" spans="1:65" s="2" customFormat="1" ht="24.15" customHeight="1">
      <c r="A150" s="29"/>
      <c r="B150" s="143"/>
      <c r="C150" s="144" t="s">
        <v>160</v>
      </c>
      <c r="D150" s="144" t="s">
        <v>117</v>
      </c>
      <c r="E150" s="145" t="s">
        <v>191</v>
      </c>
      <c r="F150" s="146" t="s">
        <v>192</v>
      </c>
      <c r="G150" s="147" t="s">
        <v>120</v>
      </c>
      <c r="H150" s="148">
        <v>1745</v>
      </c>
      <c r="I150" s="149"/>
      <c r="J150" s="150">
        <f>ROUND(I150*H150,2)</f>
        <v>0</v>
      </c>
      <c r="K150" s="151"/>
      <c r="L150" s="30"/>
      <c r="M150" s="152" t="s">
        <v>1</v>
      </c>
      <c r="N150" s="153" t="s">
        <v>38</v>
      </c>
      <c r="O150" s="58"/>
      <c r="P150" s="154">
        <f>O150*H150</f>
        <v>0</v>
      </c>
      <c r="Q150" s="154">
        <v>3E-05</v>
      </c>
      <c r="R150" s="154">
        <f>Q150*H150</f>
        <v>0.05235</v>
      </c>
      <c r="S150" s="154">
        <v>0</v>
      </c>
      <c r="T150" s="155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6" t="s">
        <v>160</v>
      </c>
      <c r="AT150" s="156" t="s">
        <v>117</v>
      </c>
      <c r="AU150" s="156" t="s">
        <v>122</v>
      </c>
      <c r="AY150" s="14" t="s">
        <v>114</v>
      </c>
      <c r="BE150" s="157">
        <f>IF(N150="základná",J150,0)</f>
        <v>0</v>
      </c>
      <c r="BF150" s="157">
        <f>IF(N150="znížená",J150,0)</f>
        <v>0</v>
      </c>
      <c r="BG150" s="157">
        <f>IF(N150="zákl. prenesená",J150,0)</f>
        <v>0</v>
      </c>
      <c r="BH150" s="157">
        <f>IF(N150="zníž. prenesená",J150,0)</f>
        <v>0</v>
      </c>
      <c r="BI150" s="157">
        <f>IF(N150="nulová",J150,0)</f>
        <v>0</v>
      </c>
      <c r="BJ150" s="14" t="s">
        <v>122</v>
      </c>
      <c r="BK150" s="157">
        <f>ROUND(I150*H150,2)</f>
        <v>0</v>
      </c>
      <c r="BL150" s="14" t="s">
        <v>160</v>
      </c>
      <c r="BM150" s="156" t="s">
        <v>193</v>
      </c>
    </row>
    <row r="151" spans="1:65" s="2" customFormat="1" ht="44.25" customHeight="1">
      <c r="A151" s="29"/>
      <c r="B151" s="143"/>
      <c r="C151" s="158" t="s">
        <v>194</v>
      </c>
      <c r="D151" s="158" t="s">
        <v>163</v>
      </c>
      <c r="E151" s="159" t="s">
        <v>195</v>
      </c>
      <c r="F151" s="160" t="s">
        <v>196</v>
      </c>
      <c r="G151" s="161" t="s">
        <v>166</v>
      </c>
      <c r="H151" s="162">
        <v>31.9</v>
      </c>
      <c r="I151" s="163"/>
      <c r="J151" s="164">
        <f>ROUND(I151*H151,2)</f>
        <v>0</v>
      </c>
      <c r="K151" s="165"/>
      <c r="L151" s="166"/>
      <c r="M151" s="167" t="s">
        <v>1</v>
      </c>
      <c r="N151" s="168" t="s">
        <v>38</v>
      </c>
      <c r="O151" s="58"/>
      <c r="P151" s="154">
        <f>O151*H151</f>
        <v>0</v>
      </c>
      <c r="Q151" s="154">
        <v>0.54</v>
      </c>
      <c r="R151" s="154">
        <f>Q151*H151</f>
        <v>17.226</v>
      </c>
      <c r="S151" s="154">
        <v>0</v>
      </c>
      <c r="T151" s="155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6" t="s">
        <v>167</v>
      </c>
      <c r="AT151" s="156" t="s">
        <v>163</v>
      </c>
      <c r="AU151" s="156" t="s">
        <v>122</v>
      </c>
      <c r="AY151" s="14" t="s">
        <v>114</v>
      </c>
      <c r="BE151" s="157">
        <f>IF(N151="základná",J151,0)</f>
        <v>0</v>
      </c>
      <c r="BF151" s="157">
        <f>IF(N151="znížená",J151,0)</f>
        <v>0</v>
      </c>
      <c r="BG151" s="157">
        <f>IF(N151="zákl. prenesená",J151,0)</f>
        <v>0</v>
      </c>
      <c r="BH151" s="157">
        <f>IF(N151="zníž. prenesená",J151,0)</f>
        <v>0</v>
      </c>
      <c r="BI151" s="157">
        <f>IF(N151="nulová",J151,0)</f>
        <v>0</v>
      </c>
      <c r="BJ151" s="14" t="s">
        <v>122</v>
      </c>
      <c r="BK151" s="157">
        <f>ROUND(I151*H151,2)</f>
        <v>0</v>
      </c>
      <c r="BL151" s="14" t="s">
        <v>160</v>
      </c>
      <c r="BM151" s="156" t="s">
        <v>197</v>
      </c>
    </row>
    <row r="152" spans="2:63" s="12" customFormat="1" ht="22.8" customHeight="1">
      <c r="B152" s="130"/>
      <c r="D152" s="131" t="s">
        <v>71</v>
      </c>
      <c r="E152" s="141" t="s">
        <v>198</v>
      </c>
      <c r="F152" s="141" t="s">
        <v>199</v>
      </c>
      <c r="I152" s="133"/>
      <c r="J152" s="142">
        <f>BK152</f>
        <v>0</v>
      </c>
      <c r="L152" s="130"/>
      <c r="M152" s="135"/>
      <c r="N152" s="136"/>
      <c r="O152" s="136"/>
      <c r="P152" s="137">
        <f>SUM(P153:P156)</f>
        <v>0</v>
      </c>
      <c r="Q152" s="136"/>
      <c r="R152" s="137">
        <f>SUM(R153:R156)</f>
        <v>9.279</v>
      </c>
      <c r="S152" s="136"/>
      <c r="T152" s="138">
        <f>SUM(T153:T156)</f>
        <v>28.45</v>
      </c>
      <c r="AR152" s="131" t="s">
        <v>122</v>
      </c>
      <c r="AT152" s="139" t="s">
        <v>71</v>
      </c>
      <c r="AU152" s="139" t="s">
        <v>80</v>
      </c>
      <c r="AY152" s="131" t="s">
        <v>114</v>
      </c>
      <c r="BK152" s="140">
        <f>SUM(BK153:BK156)</f>
        <v>0</v>
      </c>
    </row>
    <row r="153" spans="1:65" s="2" customFormat="1" ht="24.15" customHeight="1">
      <c r="A153" s="29"/>
      <c r="B153" s="143"/>
      <c r="C153" s="144" t="s">
        <v>200</v>
      </c>
      <c r="D153" s="144" t="s">
        <v>117</v>
      </c>
      <c r="E153" s="145" t="s">
        <v>201</v>
      </c>
      <c r="F153" s="146" t="s">
        <v>202</v>
      </c>
      <c r="G153" s="147" t="s">
        <v>120</v>
      </c>
      <c r="H153" s="148">
        <v>1745</v>
      </c>
      <c r="I153" s="149"/>
      <c r="J153" s="150">
        <f>ROUND(I153*H153,2)</f>
        <v>0</v>
      </c>
      <c r="K153" s="151"/>
      <c r="L153" s="30"/>
      <c r="M153" s="152" t="s">
        <v>1</v>
      </c>
      <c r="N153" s="153" t="s">
        <v>38</v>
      </c>
      <c r="O153" s="58"/>
      <c r="P153" s="154">
        <f>O153*H153</f>
        <v>0</v>
      </c>
      <c r="Q153" s="154">
        <v>0</v>
      </c>
      <c r="R153" s="154">
        <f>Q153*H153</f>
        <v>0</v>
      </c>
      <c r="S153" s="154">
        <v>0.01</v>
      </c>
      <c r="T153" s="155">
        <f>S153*H153</f>
        <v>17.45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6" t="s">
        <v>160</v>
      </c>
      <c r="AT153" s="156" t="s">
        <v>117</v>
      </c>
      <c r="AU153" s="156" t="s">
        <v>122</v>
      </c>
      <c r="AY153" s="14" t="s">
        <v>114</v>
      </c>
      <c r="BE153" s="157">
        <f>IF(N153="základná",J153,0)</f>
        <v>0</v>
      </c>
      <c r="BF153" s="157">
        <f>IF(N153="znížená",J153,0)</f>
        <v>0</v>
      </c>
      <c r="BG153" s="157">
        <f>IF(N153="zákl. prenesená",J153,0)</f>
        <v>0</v>
      </c>
      <c r="BH153" s="157">
        <f>IF(N153="zníž. prenesená",J153,0)</f>
        <v>0</v>
      </c>
      <c r="BI153" s="157">
        <f>IF(N153="nulová",J153,0)</f>
        <v>0</v>
      </c>
      <c r="BJ153" s="14" t="s">
        <v>122</v>
      </c>
      <c r="BK153" s="157">
        <f>ROUND(I153*H153,2)</f>
        <v>0</v>
      </c>
      <c r="BL153" s="14" t="s">
        <v>160</v>
      </c>
      <c r="BM153" s="156" t="s">
        <v>203</v>
      </c>
    </row>
    <row r="154" spans="1:65" s="2" customFormat="1" ht="24.15" customHeight="1">
      <c r="A154" s="29"/>
      <c r="B154" s="143"/>
      <c r="C154" s="144" t="s">
        <v>204</v>
      </c>
      <c r="D154" s="144" t="s">
        <v>117</v>
      </c>
      <c r="E154" s="145" t="s">
        <v>205</v>
      </c>
      <c r="F154" s="146" t="s">
        <v>206</v>
      </c>
      <c r="G154" s="147" t="s">
        <v>207</v>
      </c>
      <c r="H154" s="148">
        <v>9279</v>
      </c>
      <c r="I154" s="149"/>
      <c r="J154" s="150">
        <f>ROUND(I154*H154,2)</f>
        <v>0</v>
      </c>
      <c r="K154" s="151"/>
      <c r="L154" s="30"/>
      <c r="M154" s="152" t="s">
        <v>1</v>
      </c>
      <c r="N154" s="153" t="s">
        <v>38</v>
      </c>
      <c r="O154" s="58"/>
      <c r="P154" s="154">
        <f>O154*H154</f>
        <v>0</v>
      </c>
      <c r="Q154" s="154">
        <v>0.001</v>
      </c>
      <c r="R154" s="154">
        <f>Q154*H154</f>
        <v>9.279</v>
      </c>
      <c r="S154" s="154">
        <v>0</v>
      </c>
      <c r="T154" s="155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6" t="s">
        <v>160</v>
      </c>
      <c r="AT154" s="156" t="s">
        <v>117</v>
      </c>
      <c r="AU154" s="156" t="s">
        <v>122</v>
      </c>
      <c r="AY154" s="14" t="s">
        <v>114</v>
      </c>
      <c r="BE154" s="157">
        <f>IF(N154="základná",J154,0)</f>
        <v>0</v>
      </c>
      <c r="BF154" s="157">
        <f>IF(N154="znížená",J154,0)</f>
        <v>0</v>
      </c>
      <c r="BG154" s="157">
        <f>IF(N154="zákl. prenesená",J154,0)</f>
        <v>0</v>
      </c>
      <c r="BH154" s="157">
        <f>IF(N154="zníž. prenesená",J154,0)</f>
        <v>0</v>
      </c>
      <c r="BI154" s="157">
        <f>IF(N154="nulová",J154,0)</f>
        <v>0</v>
      </c>
      <c r="BJ154" s="14" t="s">
        <v>122</v>
      </c>
      <c r="BK154" s="157">
        <f>ROUND(I154*H154,2)</f>
        <v>0</v>
      </c>
      <c r="BL154" s="14" t="s">
        <v>160</v>
      </c>
      <c r="BM154" s="156" t="s">
        <v>208</v>
      </c>
    </row>
    <row r="155" spans="1:65" s="2" customFormat="1" ht="16.5" customHeight="1">
      <c r="A155" s="29"/>
      <c r="B155" s="143"/>
      <c r="C155" s="144" t="s">
        <v>7</v>
      </c>
      <c r="D155" s="144" t="s">
        <v>117</v>
      </c>
      <c r="E155" s="145" t="s">
        <v>209</v>
      </c>
      <c r="F155" s="146" t="s">
        <v>210</v>
      </c>
      <c r="G155" s="147" t="s">
        <v>207</v>
      </c>
      <c r="H155" s="148">
        <v>11000</v>
      </c>
      <c r="I155" s="149"/>
      <c r="J155" s="150">
        <f>ROUND(I155*H155,2)</f>
        <v>0</v>
      </c>
      <c r="K155" s="151"/>
      <c r="L155" s="30"/>
      <c r="M155" s="152" t="s">
        <v>1</v>
      </c>
      <c r="N155" s="153" t="s">
        <v>38</v>
      </c>
      <c r="O155" s="58"/>
      <c r="P155" s="154">
        <f>O155*H155</f>
        <v>0</v>
      </c>
      <c r="Q155" s="154">
        <v>0</v>
      </c>
      <c r="R155" s="154">
        <f>Q155*H155</f>
        <v>0</v>
      </c>
      <c r="S155" s="154">
        <v>0.001</v>
      </c>
      <c r="T155" s="155">
        <f>S155*H155</f>
        <v>11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6" t="s">
        <v>211</v>
      </c>
      <c r="AT155" s="156" t="s">
        <v>117</v>
      </c>
      <c r="AU155" s="156" t="s">
        <v>122</v>
      </c>
      <c r="AY155" s="14" t="s">
        <v>114</v>
      </c>
      <c r="BE155" s="157">
        <f>IF(N155="základná",J155,0)</f>
        <v>0</v>
      </c>
      <c r="BF155" s="157">
        <f>IF(N155="znížená",J155,0)</f>
        <v>0</v>
      </c>
      <c r="BG155" s="157">
        <f>IF(N155="zákl. prenesená",J155,0)</f>
        <v>0</v>
      </c>
      <c r="BH155" s="157">
        <f>IF(N155="zníž. prenesená",J155,0)</f>
        <v>0</v>
      </c>
      <c r="BI155" s="157">
        <f>IF(N155="nulová",J155,0)</f>
        <v>0</v>
      </c>
      <c r="BJ155" s="14" t="s">
        <v>122</v>
      </c>
      <c r="BK155" s="157">
        <f>ROUND(I155*H155,2)</f>
        <v>0</v>
      </c>
      <c r="BL155" s="14" t="s">
        <v>211</v>
      </c>
      <c r="BM155" s="156" t="s">
        <v>212</v>
      </c>
    </row>
    <row r="156" spans="1:65" s="2" customFormat="1" ht="24.15" customHeight="1">
      <c r="A156" s="29"/>
      <c r="B156" s="143"/>
      <c r="C156" s="144" t="s">
        <v>213</v>
      </c>
      <c r="D156" s="144" t="s">
        <v>117</v>
      </c>
      <c r="E156" s="145" t="s">
        <v>214</v>
      </c>
      <c r="F156" s="146" t="s">
        <v>215</v>
      </c>
      <c r="G156" s="147" t="s">
        <v>132</v>
      </c>
      <c r="H156" s="148">
        <v>9.279</v>
      </c>
      <c r="I156" s="149"/>
      <c r="J156" s="150">
        <f>ROUND(I156*H156,2)</f>
        <v>0</v>
      </c>
      <c r="K156" s="151"/>
      <c r="L156" s="30"/>
      <c r="M156" s="152" t="s">
        <v>1</v>
      </c>
      <c r="N156" s="153" t="s">
        <v>38</v>
      </c>
      <c r="O156" s="58"/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6" t="s">
        <v>160</v>
      </c>
      <c r="AT156" s="156" t="s">
        <v>117</v>
      </c>
      <c r="AU156" s="156" t="s">
        <v>122</v>
      </c>
      <c r="AY156" s="14" t="s">
        <v>114</v>
      </c>
      <c r="BE156" s="157">
        <f>IF(N156="základná",J156,0)</f>
        <v>0</v>
      </c>
      <c r="BF156" s="157">
        <f>IF(N156="znížená",J156,0)</f>
        <v>0</v>
      </c>
      <c r="BG156" s="157">
        <f>IF(N156="zákl. prenesená",J156,0)</f>
        <v>0</v>
      </c>
      <c r="BH156" s="157">
        <f>IF(N156="zníž. prenesená",J156,0)</f>
        <v>0</v>
      </c>
      <c r="BI156" s="157">
        <f>IF(N156="nulová",J156,0)</f>
        <v>0</v>
      </c>
      <c r="BJ156" s="14" t="s">
        <v>122</v>
      </c>
      <c r="BK156" s="157">
        <f>ROUND(I156*H156,2)</f>
        <v>0</v>
      </c>
      <c r="BL156" s="14" t="s">
        <v>160</v>
      </c>
      <c r="BM156" s="156" t="s">
        <v>216</v>
      </c>
    </row>
    <row r="157" spans="2:63" s="12" customFormat="1" ht="22.8" customHeight="1">
      <c r="B157" s="130"/>
      <c r="D157" s="131" t="s">
        <v>71</v>
      </c>
      <c r="E157" s="141" t="s">
        <v>217</v>
      </c>
      <c r="F157" s="141" t="s">
        <v>218</v>
      </c>
      <c r="I157" s="133"/>
      <c r="J157" s="142">
        <f>BK157</f>
        <v>0</v>
      </c>
      <c r="L157" s="130"/>
      <c r="M157" s="135"/>
      <c r="N157" s="136"/>
      <c r="O157" s="136"/>
      <c r="P157" s="137">
        <f>SUM(P158:P162)</f>
        <v>0</v>
      </c>
      <c r="Q157" s="136"/>
      <c r="R157" s="137">
        <f>SUM(R158:R162)</f>
        <v>10.199019710000002</v>
      </c>
      <c r="S157" s="136"/>
      <c r="T157" s="138">
        <f>SUM(T158:T162)</f>
        <v>0</v>
      </c>
      <c r="AR157" s="131" t="s">
        <v>122</v>
      </c>
      <c r="AT157" s="139" t="s">
        <v>71</v>
      </c>
      <c r="AU157" s="139" t="s">
        <v>80</v>
      </c>
      <c r="AY157" s="131" t="s">
        <v>114</v>
      </c>
      <c r="BK157" s="140">
        <f>SUM(BK158:BK162)</f>
        <v>0</v>
      </c>
    </row>
    <row r="158" spans="1:65" s="2" customFormat="1" ht="16.5" customHeight="1">
      <c r="A158" s="29"/>
      <c r="B158" s="143"/>
      <c r="C158" s="144" t="s">
        <v>219</v>
      </c>
      <c r="D158" s="144" t="s">
        <v>117</v>
      </c>
      <c r="E158" s="145" t="s">
        <v>220</v>
      </c>
      <c r="F158" s="146" t="s">
        <v>221</v>
      </c>
      <c r="G158" s="147" t="s">
        <v>222</v>
      </c>
      <c r="H158" s="148">
        <v>120</v>
      </c>
      <c r="I158" s="149"/>
      <c r="J158" s="150">
        <f>ROUND(I158*H158,2)</f>
        <v>0</v>
      </c>
      <c r="K158" s="151"/>
      <c r="L158" s="30"/>
      <c r="M158" s="152" t="s">
        <v>1</v>
      </c>
      <c r="N158" s="153" t="s">
        <v>38</v>
      </c>
      <c r="O158" s="58"/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6" t="s">
        <v>160</v>
      </c>
      <c r="AT158" s="156" t="s">
        <v>117</v>
      </c>
      <c r="AU158" s="156" t="s">
        <v>122</v>
      </c>
      <c r="AY158" s="14" t="s">
        <v>114</v>
      </c>
      <c r="BE158" s="157">
        <f>IF(N158="základná",J158,0)</f>
        <v>0</v>
      </c>
      <c r="BF158" s="157">
        <f>IF(N158="znížená",J158,0)</f>
        <v>0</v>
      </c>
      <c r="BG158" s="157">
        <f>IF(N158="zákl. prenesená",J158,0)</f>
        <v>0</v>
      </c>
      <c r="BH158" s="157">
        <f>IF(N158="zníž. prenesená",J158,0)</f>
        <v>0</v>
      </c>
      <c r="BI158" s="157">
        <f>IF(N158="nulová",J158,0)</f>
        <v>0</v>
      </c>
      <c r="BJ158" s="14" t="s">
        <v>122</v>
      </c>
      <c r="BK158" s="157">
        <f>ROUND(I158*H158,2)</f>
        <v>0</v>
      </c>
      <c r="BL158" s="14" t="s">
        <v>160</v>
      </c>
      <c r="BM158" s="156" t="s">
        <v>223</v>
      </c>
    </row>
    <row r="159" spans="1:65" s="2" customFormat="1" ht="16.5" customHeight="1">
      <c r="A159" s="29"/>
      <c r="B159" s="143"/>
      <c r="C159" s="158" t="s">
        <v>224</v>
      </c>
      <c r="D159" s="158" t="s">
        <v>163</v>
      </c>
      <c r="E159" s="159" t="s">
        <v>225</v>
      </c>
      <c r="F159" s="160" t="s">
        <v>226</v>
      </c>
      <c r="G159" s="161" t="s">
        <v>222</v>
      </c>
      <c r="H159" s="162">
        <v>123.6</v>
      </c>
      <c r="I159" s="163"/>
      <c r="J159" s="164">
        <f>ROUND(I159*H159,2)</f>
        <v>0</v>
      </c>
      <c r="K159" s="165"/>
      <c r="L159" s="166"/>
      <c r="M159" s="167" t="s">
        <v>1</v>
      </c>
      <c r="N159" s="168" t="s">
        <v>38</v>
      </c>
      <c r="O159" s="58"/>
      <c r="P159" s="154">
        <f>O159*H159</f>
        <v>0</v>
      </c>
      <c r="Q159" s="154">
        <v>0.0002</v>
      </c>
      <c r="R159" s="154">
        <f>Q159*H159</f>
        <v>0.02472</v>
      </c>
      <c r="S159" s="154">
        <v>0</v>
      </c>
      <c r="T159" s="155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6" t="s">
        <v>167</v>
      </c>
      <c r="AT159" s="156" t="s">
        <v>163</v>
      </c>
      <c r="AU159" s="156" t="s">
        <v>122</v>
      </c>
      <c r="AY159" s="14" t="s">
        <v>114</v>
      </c>
      <c r="BE159" s="157">
        <f>IF(N159="základná",J159,0)</f>
        <v>0</v>
      </c>
      <c r="BF159" s="157">
        <f>IF(N159="znížená",J159,0)</f>
        <v>0</v>
      </c>
      <c r="BG159" s="157">
        <f>IF(N159="zákl. prenesená",J159,0)</f>
        <v>0</v>
      </c>
      <c r="BH159" s="157">
        <f>IF(N159="zníž. prenesená",J159,0)</f>
        <v>0</v>
      </c>
      <c r="BI159" s="157">
        <f>IF(N159="nulová",J159,0)</f>
        <v>0</v>
      </c>
      <c r="BJ159" s="14" t="s">
        <v>122</v>
      </c>
      <c r="BK159" s="157">
        <f>ROUND(I159*H159,2)</f>
        <v>0</v>
      </c>
      <c r="BL159" s="14" t="s">
        <v>160</v>
      </c>
      <c r="BM159" s="156" t="s">
        <v>227</v>
      </c>
    </row>
    <row r="160" spans="1:65" s="2" customFormat="1" ht="24.15" customHeight="1">
      <c r="A160" s="29"/>
      <c r="B160" s="143"/>
      <c r="C160" s="144" t="s">
        <v>228</v>
      </c>
      <c r="D160" s="144" t="s">
        <v>117</v>
      </c>
      <c r="E160" s="145" t="s">
        <v>229</v>
      </c>
      <c r="F160" s="146" t="s">
        <v>230</v>
      </c>
      <c r="G160" s="147" t="s">
        <v>120</v>
      </c>
      <c r="H160" s="148">
        <v>545</v>
      </c>
      <c r="I160" s="149"/>
      <c r="J160" s="150">
        <f>ROUND(I160*H160,2)</f>
        <v>0</v>
      </c>
      <c r="K160" s="151"/>
      <c r="L160" s="30"/>
      <c r="M160" s="152" t="s">
        <v>1</v>
      </c>
      <c r="N160" s="153" t="s">
        <v>38</v>
      </c>
      <c r="O160" s="58"/>
      <c r="P160" s="154">
        <f>O160*H160</f>
        <v>0</v>
      </c>
      <c r="Q160" s="154">
        <v>0.000841</v>
      </c>
      <c r="R160" s="154">
        <f>Q160*H160</f>
        <v>0.45834499999999995</v>
      </c>
      <c r="S160" s="154">
        <v>0</v>
      </c>
      <c r="T160" s="155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6" t="s">
        <v>160</v>
      </c>
      <c r="AT160" s="156" t="s">
        <v>117</v>
      </c>
      <c r="AU160" s="156" t="s">
        <v>122</v>
      </c>
      <c r="AY160" s="14" t="s">
        <v>114</v>
      </c>
      <c r="BE160" s="157">
        <f>IF(N160="základná",J160,0)</f>
        <v>0</v>
      </c>
      <c r="BF160" s="157">
        <f>IF(N160="znížená",J160,0)</f>
        <v>0</v>
      </c>
      <c r="BG160" s="157">
        <f>IF(N160="zákl. prenesená",J160,0)</f>
        <v>0</v>
      </c>
      <c r="BH160" s="157">
        <f>IF(N160="zníž. prenesená",J160,0)</f>
        <v>0</v>
      </c>
      <c r="BI160" s="157">
        <f>IF(N160="nulová",J160,0)</f>
        <v>0</v>
      </c>
      <c r="BJ160" s="14" t="s">
        <v>122</v>
      </c>
      <c r="BK160" s="157">
        <f>ROUND(I160*H160,2)</f>
        <v>0</v>
      </c>
      <c r="BL160" s="14" t="s">
        <v>160</v>
      </c>
      <c r="BM160" s="156" t="s">
        <v>231</v>
      </c>
    </row>
    <row r="161" spans="1:65" s="2" customFormat="1" ht="16.5" customHeight="1">
      <c r="A161" s="29"/>
      <c r="B161" s="143"/>
      <c r="C161" s="158" t="s">
        <v>232</v>
      </c>
      <c r="D161" s="158" t="s">
        <v>163</v>
      </c>
      <c r="E161" s="159" t="s">
        <v>233</v>
      </c>
      <c r="F161" s="160" t="s">
        <v>234</v>
      </c>
      <c r="G161" s="161" t="s">
        <v>120</v>
      </c>
      <c r="H161" s="162">
        <v>600.863</v>
      </c>
      <c r="I161" s="163"/>
      <c r="J161" s="164">
        <f>ROUND(I161*H161,2)</f>
        <v>0</v>
      </c>
      <c r="K161" s="165"/>
      <c r="L161" s="166"/>
      <c r="M161" s="167" t="s">
        <v>1</v>
      </c>
      <c r="N161" s="168" t="s">
        <v>38</v>
      </c>
      <c r="O161" s="58"/>
      <c r="P161" s="154">
        <f>O161*H161</f>
        <v>0</v>
      </c>
      <c r="Q161" s="154">
        <v>0.01617</v>
      </c>
      <c r="R161" s="154">
        <f>Q161*H161</f>
        <v>9.715954710000002</v>
      </c>
      <c r="S161" s="154">
        <v>0</v>
      </c>
      <c r="T161" s="155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6" t="s">
        <v>167</v>
      </c>
      <c r="AT161" s="156" t="s">
        <v>163</v>
      </c>
      <c r="AU161" s="156" t="s">
        <v>122</v>
      </c>
      <c r="AY161" s="14" t="s">
        <v>114</v>
      </c>
      <c r="BE161" s="157">
        <f>IF(N161="základná",J161,0)</f>
        <v>0</v>
      </c>
      <c r="BF161" s="157">
        <f>IF(N161="znížená",J161,0)</f>
        <v>0</v>
      </c>
      <c r="BG161" s="157">
        <f>IF(N161="zákl. prenesená",J161,0)</f>
        <v>0</v>
      </c>
      <c r="BH161" s="157">
        <f>IF(N161="zníž. prenesená",J161,0)</f>
        <v>0</v>
      </c>
      <c r="BI161" s="157">
        <f>IF(N161="nulová",J161,0)</f>
        <v>0</v>
      </c>
      <c r="BJ161" s="14" t="s">
        <v>122</v>
      </c>
      <c r="BK161" s="157">
        <f>ROUND(I161*H161,2)</f>
        <v>0</v>
      </c>
      <c r="BL161" s="14" t="s">
        <v>160</v>
      </c>
      <c r="BM161" s="156" t="s">
        <v>235</v>
      </c>
    </row>
    <row r="162" spans="1:65" s="2" customFormat="1" ht="24.15" customHeight="1">
      <c r="A162" s="29"/>
      <c r="B162" s="143"/>
      <c r="C162" s="144" t="s">
        <v>236</v>
      </c>
      <c r="D162" s="144" t="s">
        <v>117</v>
      </c>
      <c r="E162" s="145" t="s">
        <v>237</v>
      </c>
      <c r="F162" s="146" t="s">
        <v>238</v>
      </c>
      <c r="G162" s="147" t="s">
        <v>132</v>
      </c>
      <c r="H162" s="148">
        <v>10.199</v>
      </c>
      <c r="I162" s="149"/>
      <c r="J162" s="150">
        <f>ROUND(I162*H162,2)</f>
        <v>0</v>
      </c>
      <c r="K162" s="151"/>
      <c r="L162" s="30"/>
      <c r="M162" s="152" t="s">
        <v>1</v>
      </c>
      <c r="N162" s="153" t="s">
        <v>38</v>
      </c>
      <c r="O162" s="58"/>
      <c r="P162" s="154">
        <f>O162*H162</f>
        <v>0</v>
      </c>
      <c r="Q162" s="154">
        <v>0</v>
      </c>
      <c r="R162" s="154">
        <f>Q162*H162</f>
        <v>0</v>
      </c>
      <c r="S162" s="154">
        <v>0</v>
      </c>
      <c r="T162" s="155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6" t="s">
        <v>160</v>
      </c>
      <c r="AT162" s="156" t="s">
        <v>117</v>
      </c>
      <c r="AU162" s="156" t="s">
        <v>122</v>
      </c>
      <c r="AY162" s="14" t="s">
        <v>114</v>
      </c>
      <c r="BE162" s="157">
        <f>IF(N162="základná",J162,0)</f>
        <v>0</v>
      </c>
      <c r="BF162" s="157">
        <f>IF(N162="znížená",J162,0)</f>
        <v>0</v>
      </c>
      <c r="BG162" s="157">
        <f>IF(N162="zákl. prenesená",J162,0)</f>
        <v>0</v>
      </c>
      <c r="BH162" s="157">
        <f>IF(N162="zníž. prenesená",J162,0)</f>
        <v>0</v>
      </c>
      <c r="BI162" s="157">
        <f>IF(N162="nulová",J162,0)</f>
        <v>0</v>
      </c>
      <c r="BJ162" s="14" t="s">
        <v>122</v>
      </c>
      <c r="BK162" s="157">
        <f>ROUND(I162*H162,2)</f>
        <v>0</v>
      </c>
      <c r="BL162" s="14" t="s">
        <v>160</v>
      </c>
      <c r="BM162" s="156" t="s">
        <v>239</v>
      </c>
    </row>
    <row r="163" spans="2:63" s="12" customFormat="1" ht="22.8" customHeight="1">
      <c r="B163" s="130"/>
      <c r="D163" s="131" t="s">
        <v>71</v>
      </c>
      <c r="E163" s="141" t="s">
        <v>240</v>
      </c>
      <c r="F163" s="141" t="s">
        <v>241</v>
      </c>
      <c r="I163" s="133"/>
      <c r="J163" s="142">
        <f>BK163</f>
        <v>0</v>
      </c>
      <c r="L163" s="130"/>
      <c r="M163" s="135"/>
      <c r="N163" s="136"/>
      <c r="O163" s="136"/>
      <c r="P163" s="137">
        <f>SUM(P164:P167)</f>
        <v>0</v>
      </c>
      <c r="Q163" s="136"/>
      <c r="R163" s="137">
        <f>SUM(R164:R167)</f>
        <v>0.024295</v>
      </c>
      <c r="S163" s="136"/>
      <c r="T163" s="138">
        <f>SUM(T164:T167)</f>
        <v>1.775</v>
      </c>
      <c r="AR163" s="131" t="s">
        <v>122</v>
      </c>
      <c r="AT163" s="139" t="s">
        <v>71</v>
      </c>
      <c r="AU163" s="139" t="s">
        <v>80</v>
      </c>
      <c r="AY163" s="131" t="s">
        <v>114</v>
      </c>
      <c r="BK163" s="140">
        <f>SUM(BK164:BK167)</f>
        <v>0</v>
      </c>
    </row>
    <row r="164" spans="1:65" s="2" customFormat="1" ht="24.15" customHeight="1">
      <c r="A164" s="29"/>
      <c r="B164" s="143"/>
      <c r="C164" s="144" t="s">
        <v>242</v>
      </c>
      <c r="D164" s="144" t="s">
        <v>117</v>
      </c>
      <c r="E164" s="145" t="s">
        <v>243</v>
      </c>
      <c r="F164" s="146" t="s">
        <v>244</v>
      </c>
      <c r="G164" s="147" t="s">
        <v>120</v>
      </c>
      <c r="H164" s="148">
        <v>1595</v>
      </c>
      <c r="I164" s="149"/>
      <c r="J164" s="150">
        <f>ROUND(I164*H164,2)</f>
        <v>0</v>
      </c>
      <c r="K164" s="151"/>
      <c r="L164" s="30"/>
      <c r="M164" s="152" t="s">
        <v>1</v>
      </c>
      <c r="N164" s="153" t="s">
        <v>38</v>
      </c>
      <c r="O164" s="58"/>
      <c r="P164" s="154">
        <f>O164*H164</f>
        <v>0</v>
      </c>
      <c r="Q164" s="154">
        <v>0</v>
      </c>
      <c r="R164" s="154">
        <f>Q164*H164</f>
        <v>0</v>
      </c>
      <c r="S164" s="154">
        <v>0.001</v>
      </c>
      <c r="T164" s="155">
        <f>S164*H164</f>
        <v>1.595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6" t="s">
        <v>160</v>
      </c>
      <c r="AT164" s="156" t="s">
        <v>117</v>
      </c>
      <c r="AU164" s="156" t="s">
        <v>122</v>
      </c>
      <c r="AY164" s="14" t="s">
        <v>114</v>
      </c>
      <c r="BE164" s="157">
        <f>IF(N164="základná",J164,0)</f>
        <v>0</v>
      </c>
      <c r="BF164" s="157">
        <f>IF(N164="znížená",J164,0)</f>
        <v>0</v>
      </c>
      <c r="BG164" s="157">
        <f>IF(N164="zákl. prenesená",J164,0)</f>
        <v>0</v>
      </c>
      <c r="BH164" s="157">
        <f>IF(N164="zníž. prenesená",J164,0)</f>
        <v>0</v>
      </c>
      <c r="BI164" s="157">
        <f>IF(N164="nulová",J164,0)</f>
        <v>0</v>
      </c>
      <c r="BJ164" s="14" t="s">
        <v>122</v>
      </c>
      <c r="BK164" s="157">
        <f>ROUND(I164*H164,2)</f>
        <v>0</v>
      </c>
      <c r="BL164" s="14" t="s">
        <v>160</v>
      </c>
      <c r="BM164" s="156" t="s">
        <v>245</v>
      </c>
    </row>
    <row r="165" spans="1:65" s="2" customFormat="1" ht="21.75" customHeight="1">
      <c r="A165" s="29"/>
      <c r="B165" s="143"/>
      <c r="C165" s="144" t="s">
        <v>246</v>
      </c>
      <c r="D165" s="144" t="s">
        <v>117</v>
      </c>
      <c r="E165" s="145" t="s">
        <v>247</v>
      </c>
      <c r="F165" s="146" t="s">
        <v>248</v>
      </c>
      <c r="G165" s="147" t="s">
        <v>120</v>
      </c>
      <c r="H165" s="148">
        <v>180</v>
      </c>
      <c r="I165" s="149"/>
      <c r="J165" s="150">
        <f>ROUND(I165*H165,2)</f>
        <v>0</v>
      </c>
      <c r="K165" s="151"/>
      <c r="L165" s="30"/>
      <c r="M165" s="152" t="s">
        <v>1</v>
      </c>
      <c r="N165" s="153" t="s">
        <v>38</v>
      </c>
      <c r="O165" s="58"/>
      <c r="P165" s="154">
        <f>O165*H165</f>
        <v>0</v>
      </c>
      <c r="Q165" s="154">
        <v>0</v>
      </c>
      <c r="R165" s="154">
        <f>Q165*H165</f>
        <v>0</v>
      </c>
      <c r="S165" s="154">
        <v>0.001</v>
      </c>
      <c r="T165" s="155">
        <f>S165*H165</f>
        <v>0.18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6" t="s">
        <v>160</v>
      </c>
      <c r="AT165" s="156" t="s">
        <v>117</v>
      </c>
      <c r="AU165" s="156" t="s">
        <v>122</v>
      </c>
      <c r="AY165" s="14" t="s">
        <v>114</v>
      </c>
      <c r="BE165" s="157">
        <f>IF(N165="základná",J165,0)</f>
        <v>0</v>
      </c>
      <c r="BF165" s="157">
        <f>IF(N165="znížená",J165,0)</f>
        <v>0</v>
      </c>
      <c r="BG165" s="157">
        <f>IF(N165="zákl. prenesená",J165,0)</f>
        <v>0</v>
      </c>
      <c r="BH165" s="157">
        <f>IF(N165="zníž. prenesená",J165,0)</f>
        <v>0</v>
      </c>
      <c r="BI165" s="157">
        <f>IF(N165="nulová",J165,0)</f>
        <v>0</v>
      </c>
      <c r="BJ165" s="14" t="s">
        <v>122</v>
      </c>
      <c r="BK165" s="157">
        <f>ROUND(I165*H165,2)</f>
        <v>0</v>
      </c>
      <c r="BL165" s="14" t="s">
        <v>160</v>
      </c>
      <c r="BM165" s="156" t="s">
        <v>249</v>
      </c>
    </row>
    <row r="166" spans="1:65" s="2" customFormat="1" ht="16.5" customHeight="1">
      <c r="A166" s="29"/>
      <c r="B166" s="143"/>
      <c r="C166" s="144" t="s">
        <v>250</v>
      </c>
      <c r="D166" s="144" t="s">
        <v>117</v>
      </c>
      <c r="E166" s="145" t="s">
        <v>251</v>
      </c>
      <c r="F166" s="146" t="s">
        <v>252</v>
      </c>
      <c r="G166" s="147" t="s">
        <v>222</v>
      </c>
      <c r="H166" s="148">
        <v>215</v>
      </c>
      <c r="I166" s="149"/>
      <c r="J166" s="150">
        <f>ROUND(I166*H166,2)</f>
        <v>0</v>
      </c>
      <c r="K166" s="151"/>
      <c r="L166" s="30"/>
      <c r="M166" s="152" t="s">
        <v>1</v>
      </c>
      <c r="N166" s="153" t="s">
        <v>38</v>
      </c>
      <c r="O166" s="58"/>
      <c r="P166" s="154">
        <f>O166*H166</f>
        <v>0</v>
      </c>
      <c r="Q166" s="154">
        <v>0.000113</v>
      </c>
      <c r="R166" s="154">
        <f>Q166*H166</f>
        <v>0.024295</v>
      </c>
      <c r="S166" s="154">
        <v>0</v>
      </c>
      <c r="T166" s="155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6" t="s">
        <v>160</v>
      </c>
      <c r="AT166" s="156" t="s">
        <v>117</v>
      </c>
      <c r="AU166" s="156" t="s">
        <v>122</v>
      </c>
      <c r="AY166" s="14" t="s">
        <v>114</v>
      </c>
      <c r="BE166" s="157">
        <f>IF(N166="základná",J166,0)</f>
        <v>0</v>
      </c>
      <c r="BF166" s="157">
        <f>IF(N166="znížená",J166,0)</f>
        <v>0</v>
      </c>
      <c r="BG166" s="157">
        <f>IF(N166="zákl. prenesená",J166,0)</f>
        <v>0</v>
      </c>
      <c r="BH166" s="157">
        <f>IF(N166="zníž. prenesená",J166,0)</f>
        <v>0</v>
      </c>
      <c r="BI166" s="157">
        <f>IF(N166="nulová",J166,0)</f>
        <v>0</v>
      </c>
      <c r="BJ166" s="14" t="s">
        <v>122</v>
      </c>
      <c r="BK166" s="157">
        <f>ROUND(I166*H166,2)</f>
        <v>0</v>
      </c>
      <c r="BL166" s="14" t="s">
        <v>160</v>
      </c>
      <c r="BM166" s="156" t="s">
        <v>253</v>
      </c>
    </row>
    <row r="167" spans="1:65" s="2" customFormat="1" ht="24.15" customHeight="1">
      <c r="A167" s="29"/>
      <c r="B167" s="143"/>
      <c r="C167" s="144" t="s">
        <v>254</v>
      </c>
      <c r="D167" s="144" t="s">
        <v>117</v>
      </c>
      <c r="E167" s="145" t="s">
        <v>255</v>
      </c>
      <c r="F167" s="146" t="s">
        <v>256</v>
      </c>
      <c r="G167" s="147" t="s">
        <v>132</v>
      </c>
      <c r="H167" s="148">
        <v>0.024</v>
      </c>
      <c r="I167" s="149"/>
      <c r="J167" s="150">
        <f>ROUND(I167*H167,2)</f>
        <v>0</v>
      </c>
      <c r="K167" s="151"/>
      <c r="L167" s="30"/>
      <c r="M167" s="152" t="s">
        <v>1</v>
      </c>
      <c r="N167" s="153" t="s">
        <v>38</v>
      </c>
      <c r="O167" s="58"/>
      <c r="P167" s="154">
        <f>O167*H167</f>
        <v>0</v>
      </c>
      <c r="Q167" s="154">
        <v>0</v>
      </c>
      <c r="R167" s="154">
        <f>Q167*H167</f>
        <v>0</v>
      </c>
      <c r="S167" s="154">
        <v>0</v>
      </c>
      <c r="T167" s="155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6" t="s">
        <v>160</v>
      </c>
      <c r="AT167" s="156" t="s">
        <v>117</v>
      </c>
      <c r="AU167" s="156" t="s">
        <v>122</v>
      </c>
      <c r="AY167" s="14" t="s">
        <v>114</v>
      </c>
      <c r="BE167" s="157">
        <f>IF(N167="základná",J167,0)</f>
        <v>0</v>
      </c>
      <c r="BF167" s="157">
        <f>IF(N167="znížená",J167,0)</f>
        <v>0</v>
      </c>
      <c r="BG167" s="157">
        <f>IF(N167="zákl. prenesená",J167,0)</f>
        <v>0</v>
      </c>
      <c r="BH167" s="157">
        <f>IF(N167="zníž. prenesená",J167,0)</f>
        <v>0</v>
      </c>
      <c r="BI167" s="157">
        <f>IF(N167="nulová",J167,0)</f>
        <v>0</v>
      </c>
      <c r="BJ167" s="14" t="s">
        <v>122</v>
      </c>
      <c r="BK167" s="157">
        <f>ROUND(I167*H167,2)</f>
        <v>0</v>
      </c>
      <c r="BL167" s="14" t="s">
        <v>160</v>
      </c>
      <c r="BM167" s="156" t="s">
        <v>257</v>
      </c>
    </row>
    <row r="168" spans="2:63" s="12" customFormat="1" ht="22.8" customHeight="1">
      <c r="B168" s="130"/>
      <c r="D168" s="131" t="s">
        <v>71</v>
      </c>
      <c r="E168" s="141" t="s">
        <v>258</v>
      </c>
      <c r="F168" s="141" t="s">
        <v>259</v>
      </c>
      <c r="I168" s="133"/>
      <c r="J168" s="142">
        <f>BK168</f>
        <v>0</v>
      </c>
      <c r="L168" s="130"/>
      <c r="M168" s="135"/>
      <c r="N168" s="136"/>
      <c r="O168" s="136"/>
      <c r="P168" s="137">
        <f>SUM(P169:P170)</f>
        <v>0</v>
      </c>
      <c r="Q168" s="136"/>
      <c r="R168" s="137">
        <f>SUM(R169:R170)</f>
        <v>0.13660756</v>
      </c>
      <c r="S168" s="136"/>
      <c r="T168" s="138">
        <f>SUM(T169:T170)</f>
        <v>0</v>
      </c>
      <c r="AR168" s="131" t="s">
        <v>122</v>
      </c>
      <c r="AT168" s="139" t="s">
        <v>71</v>
      </c>
      <c r="AU168" s="139" t="s">
        <v>80</v>
      </c>
      <c r="AY168" s="131" t="s">
        <v>114</v>
      </c>
      <c r="BK168" s="140">
        <f>SUM(BK169:BK170)</f>
        <v>0</v>
      </c>
    </row>
    <row r="169" spans="1:65" s="2" customFormat="1" ht="33" customHeight="1">
      <c r="A169" s="29"/>
      <c r="B169" s="143"/>
      <c r="C169" s="144" t="s">
        <v>260</v>
      </c>
      <c r="D169" s="144" t="s">
        <v>117</v>
      </c>
      <c r="E169" s="145" t="s">
        <v>261</v>
      </c>
      <c r="F169" s="146" t="s">
        <v>262</v>
      </c>
      <c r="G169" s="147" t="s">
        <v>120</v>
      </c>
      <c r="H169" s="148">
        <v>545</v>
      </c>
      <c r="I169" s="149"/>
      <c r="J169" s="150">
        <f>ROUND(I169*H169,2)</f>
        <v>0</v>
      </c>
      <c r="K169" s="151"/>
      <c r="L169" s="30"/>
      <c r="M169" s="152" t="s">
        <v>1</v>
      </c>
      <c r="N169" s="153" t="s">
        <v>38</v>
      </c>
      <c r="O169" s="58"/>
      <c r="P169" s="154">
        <f>O169*H169</f>
        <v>0</v>
      </c>
      <c r="Q169" s="154">
        <v>0.000215</v>
      </c>
      <c r="R169" s="154">
        <f>Q169*H169</f>
        <v>0.117175</v>
      </c>
      <c r="S169" s="154">
        <v>0</v>
      </c>
      <c r="T169" s="155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6" t="s">
        <v>160</v>
      </c>
      <c r="AT169" s="156" t="s">
        <v>117</v>
      </c>
      <c r="AU169" s="156" t="s">
        <v>122</v>
      </c>
      <c r="AY169" s="14" t="s">
        <v>114</v>
      </c>
      <c r="BE169" s="157">
        <f>IF(N169="základná",J169,0)</f>
        <v>0</v>
      </c>
      <c r="BF169" s="157">
        <f>IF(N169="znížená",J169,0)</f>
        <v>0</v>
      </c>
      <c r="BG169" s="157">
        <f>IF(N169="zákl. prenesená",J169,0)</f>
        <v>0</v>
      </c>
      <c r="BH169" s="157">
        <f>IF(N169="zníž. prenesená",J169,0)</f>
        <v>0</v>
      </c>
      <c r="BI169" s="157">
        <f>IF(N169="nulová",J169,0)</f>
        <v>0</v>
      </c>
      <c r="BJ169" s="14" t="s">
        <v>122</v>
      </c>
      <c r="BK169" s="157">
        <f>ROUND(I169*H169,2)</f>
        <v>0</v>
      </c>
      <c r="BL169" s="14" t="s">
        <v>160</v>
      </c>
      <c r="BM169" s="156" t="s">
        <v>263</v>
      </c>
    </row>
    <row r="170" spans="1:65" s="2" customFormat="1" ht="33" customHeight="1">
      <c r="A170" s="29"/>
      <c r="B170" s="143"/>
      <c r="C170" s="144" t="s">
        <v>167</v>
      </c>
      <c r="D170" s="144" t="s">
        <v>117</v>
      </c>
      <c r="E170" s="145" t="s">
        <v>264</v>
      </c>
      <c r="F170" s="146" t="s">
        <v>265</v>
      </c>
      <c r="G170" s="147" t="s">
        <v>120</v>
      </c>
      <c r="H170" s="148">
        <v>90.384</v>
      </c>
      <c r="I170" s="149"/>
      <c r="J170" s="150">
        <f>ROUND(I170*H170,2)</f>
        <v>0</v>
      </c>
      <c r="K170" s="151"/>
      <c r="L170" s="30"/>
      <c r="M170" s="169" t="s">
        <v>1</v>
      </c>
      <c r="N170" s="170" t="s">
        <v>38</v>
      </c>
      <c r="O170" s="171"/>
      <c r="P170" s="172">
        <f>O170*H170</f>
        <v>0</v>
      </c>
      <c r="Q170" s="172">
        <v>0.000215</v>
      </c>
      <c r="R170" s="172">
        <f>Q170*H170</f>
        <v>0.019432559999999998</v>
      </c>
      <c r="S170" s="172">
        <v>0</v>
      </c>
      <c r="T170" s="173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6" t="s">
        <v>160</v>
      </c>
      <c r="AT170" s="156" t="s">
        <v>117</v>
      </c>
      <c r="AU170" s="156" t="s">
        <v>122</v>
      </c>
      <c r="AY170" s="14" t="s">
        <v>114</v>
      </c>
      <c r="BE170" s="157">
        <f>IF(N170="základná",J170,0)</f>
        <v>0</v>
      </c>
      <c r="BF170" s="157">
        <f>IF(N170="znížená",J170,0)</f>
        <v>0</v>
      </c>
      <c r="BG170" s="157">
        <f>IF(N170="zákl. prenesená",J170,0)</f>
        <v>0</v>
      </c>
      <c r="BH170" s="157">
        <f>IF(N170="zníž. prenesená",J170,0)</f>
        <v>0</v>
      </c>
      <c r="BI170" s="157">
        <f>IF(N170="nulová",J170,0)</f>
        <v>0</v>
      </c>
      <c r="BJ170" s="14" t="s">
        <v>122</v>
      </c>
      <c r="BK170" s="157">
        <f>ROUND(I170*H170,2)</f>
        <v>0</v>
      </c>
      <c r="BL170" s="14" t="s">
        <v>160</v>
      </c>
      <c r="BM170" s="156" t="s">
        <v>266</v>
      </c>
    </row>
    <row r="171" spans="1:31" s="2" customFormat="1" ht="6.9" customHeight="1">
      <c r="A171" s="29"/>
      <c r="B171" s="47"/>
      <c r="C171" s="48"/>
      <c r="D171" s="48"/>
      <c r="E171" s="48"/>
      <c r="F171" s="48"/>
      <c r="G171" s="48"/>
      <c r="H171" s="48"/>
      <c r="I171" s="48"/>
      <c r="J171" s="48"/>
      <c r="K171" s="48"/>
      <c r="L171" s="30"/>
      <c r="M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</row>
  </sheetData>
  <autoFilter ref="C126:K170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DESKTOP-HS2FUNT\admin</dc:creator>
  <cp:keywords/>
  <dc:description/>
  <cp:lastModifiedBy>Ja</cp:lastModifiedBy>
  <dcterms:created xsi:type="dcterms:W3CDTF">2024-02-21T16:06:11Z</dcterms:created>
  <dcterms:modified xsi:type="dcterms:W3CDTF">2024-02-21T19:56:32Z</dcterms:modified>
  <cp:category/>
  <cp:version/>
  <cp:contentType/>
  <cp:contentStatus/>
</cp:coreProperties>
</file>